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tn6\Documents\Documents\2021-2024\Budget\2023-24\"/>
    </mc:Choice>
  </mc:AlternateContent>
  <xr:revisionPtr revIDLastSave="0" documentId="8_{511478AF-D208-4E3B-B916-C9B6E75C8DD8}" xr6:coauthVersionLast="47" xr6:coauthVersionMax="47" xr10:uidLastSave="{00000000-0000-0000-0000-000000000000}"/>
  <bookViews>
    <workbookView xWindow="-120" yWindow="-120" windowWidth="29040" windowHeight="15720" xr2:uid="{2FFF28DC-FE21-400E-9A34-0645671827FC}"/>
  </bookViews>
  <sheets>
    <sheet name="Sheet1" sheetId="1" r:id="rId1"/>
  </sheets>
  <definedNames>
    <definedName name="_xlnm.Print_Titles" localSheetId="0">Sheet1!$A:$I,Sheet1!$1:$2</definedName>
    <definedName name="QBCANSUPPORTUPDATE" localSheetId="0">FALSE</definedName>
    <definedName name="QBCOMPANYFILENAME" localSheetId="0">"c:\users\public\documents\intuit\quickbooks\company files\knights of columbus #7525.qbw"</definedName>
    <definedName name="QBENDDATE" localSheetId="0">20230630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"9eb386d585b84152a0550b16cbba7541"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9</definedName>
    <definedName name="QBSTARTDATE" localSheetId="0">20220701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3" i="1" l="1"/>
  <c r="R168" i="1" s="1"/>
  <c r="R161" i="1"/>
  <c r="R169" i="1" s="1"/>
  <c r="R47" i="1"/>
  <c r="R167" i="1" s="1"/>
  <c r="P162" i="1"/>
  <c r="N162" i="1"/>
  <c r="L161" i="1"/>
  <c r="J161" i="1"/>
  <c r="P160" i="1"/>
  <c r="N160" i="1"/>
  <c r="P159" i="1"/>
  <c r="N159" i="1"/>
  <c r="P158" i="1"/>
  <c r="N158" i="1"/>
  <c r="P154" i="1"/>
  <c r="N154" i="1"/>
  <c r="P153" i="1"/>
  <c r="N153" i="1"/>
  <c r="P152" i="1"/>
  <c r="N152" i="1"/>
  <c r="L150" i="1"/>
  <c r="J150" i="1"/>
  <c r="L147" i="1"/>
  <c r="J147" i="1"/>
  <c r="P146" i="1"/>
  <c r="N146" i="1"/>
  <c r="P144" i="1"/>
  <c r="N144" i="1"/>
  <c r="L142" i="1"/>
  <c r="J142" i="1"/>
  <c r="P141" i="1"/>
  <c r="N141" i="1"/>
  <c r="P140" i="1"/>
  <c r="N140" i="1"/>
  <c r="P139" i="1"/>
  <c r="N139" i="1"/>
  <c r="L137" i="1"/>
  <c r="J137" i="1"/>
  <c r="P136" i="1"/>
  <c r="N136" i="1"/>
  <c r="L131" i="1"/>
  <c r="J131" i="1"/>
  <c r="P130" i="1"/>
  <c r="N130" i="1"/>
  <c r="L128" i="1"/>
  <c r="J128" i="1"/>
  <c r="P127" i="1"/>
  <c r="N127" i="1"/>
  <c r="P126" i="1"/>
  <c r="N126" i="1"/>
  <c r="L122" i="1"/>
  <c r="J122" i="1"/>
  <c r="P121" i="1"/>
  <c r="N121" i="1"/>
  <c r="L119" i="1"/>
  <c r="J119" i="1"/>
  <c r="P118" i="1"/>
  <c r="N118" i="1"/>
  <c r="L115" i="1"/>
  <c r="L116" i="1" s="1"/>
  <c r="J115" i="1"/>
  <c r="J116" i="1" s="1"/>
  <c r="P113" i="1"/>
  <c r="N113" i="1"/>
  <c r="P112" i="1"/>
  <c r="N112" i="1"/>
  <c r="P111" i="1"/>
  <c r="N111" i="1"/>
  <c r="P108" i="1"/>
  <c r="N108" i="1"/>
  <c r="P107" i="1"/>
  <c r="N107" i="1"/>
  <c r="L102" i="1"/>
  <c r="J102" i="1"/>
  <c r="J103" i="1" s="1"/>
  <c r="P101" i="1"/>
  <c r="N101" i="1"/>
  <c r="P99" i="1"/>
  <c r="N99" i="1"/>
  <c r="P98" i="1"/>
  <c r="N98" i="1"/>
  <c r="P96" i="1"/>
  <c r="N96" i="1"/>
  <c r="L95" i="1"/>
  <c r="J95" i="1"/>
  <c r="P94" i="1"/>
  <c r="N94" i="1"/>
  <c r="L91" i="1"/>
  <c r="J91" i="1"/>
  <c r="P90" i="1"/>
  <c r="N90" i="1"/>
  <c r="L88" i="1"/>
  <c r="J88" i="1"/>
  <c r="P87" i="1"/>
  <c r="N87" i="1"/>
  <c r="L85" i="1"/>
  <c r="J85" i="1"/>
  <c r="P84" i="1"/>
  <c r="N84" i="1"/>
  <c r="L82" i="1"/>
  <c r="J82" i="1"/>
  <c r="P81" i="1"/>
  <c r="N81" i="1"/>
  <c r="L76" i="1"/>
  <c r="J76" i="1"/>
  <c r="P75" i="1"/>
  <c r="N75" i="1"/>
  <c r="P73" i="1"/>
  <c r="N73" i="1"/>
  <c r="L71" i="1"/>
  <c r="J71" i="1"/>
  <c r="P70" i="1"/>
  <c r="N70" i="1"/>
  <c r="L68" i="1"/>
  <c r="J68" i="1"/>
  <c r="P67" i="1"/>
  <c r="N67" i="1"/>
  <c r="J64" i="1"/>
  <c r="L59" i="1"/>
  <c r="J59" i="1"/>
  <c r="P58" i="1"/>
  <c r="N58" i="1"/>
  <c r="P56" i="1"/>
  <c r="N56" i="1"/>
  <c r="L55" i="1"/>
  <c r="J55" i="1"/>
  <c r="P54" i="1"/>
  <c r="N54" i="1"/>
  <c r="P45" i="1"/>
  <c r="N45" i="1"/>
  <c r="P44" i="1"/>
  <c r="N44" i="1"/>
  <c r="P42" i="1"/>
  <c r="N42" i="1"/>
  <c r="L41" i="1"/>
  <c r="J41" i="1"/>
  <c r="J43" i="1" s="1"/>
  <c r="P40" i="1"/>
  <c r="N40" i="1"/>
  <c r="P39" i="1"/>
  <c r="N39" i="1"/>
  <c r="L36" i="1"/>
  <c r="J36" i="1"/>
  <c r="P35" i="1"/>
  <c r="N35" i="1"/>
  <c r="P33" i="1"/>
  <c r="N33" i="1"/>
  <c r="P32" i="1"/>
  <c r="N32" i="1"/>
  <c r="P26" i="1"/>
  <c r="N26" i="1"/>
  <c r="P25" i="1"/>
  <c r="N25" i="1"/>
  <c r="L24" i="1"/>
  <c r="J24" i="1"/>
  <c r="P23" i="1"/>
  <c r="N23" i="1"/>
  <c r="L20" i="1"/>
  <c r="J20" i="1"/>
  <c r="P19" i="1"/>
  <c r="N19" i="1"/>
  <c r="P17" i="1"/>
  <c r="N17" i="1"/>
  <c r="P16" i="1"/>
  <c r="N16" i="1"/>
  <c r="J15" i="1"/>
  <c r="L12" i="1"/>
  <c r="J12" i="1"/>
  <c r="P11" i="1"/>
  <c r="N11" i="1"/>
  <c r="P9" i="1"/>
  <c r="N9" i="1"/>
  <c r="P7" i="1"/>
  <c r="N7" i="1"/>
  <c r="P6" i="1"/>
  <c r="N6" i="1"/>
  <c r="P5" i="1"/>
  <c r="N5" i="1"/>
  <c r="N76" i="1" l="1"/>
  <c r="N20" i="1"/>
  <c r="N55" i="1"/>
  <c r="P68" i="1"/>
  <c r="P122" i="1"/>
  <c r="N24" i="1"/>
  <c r="L60" i="1"/>
  <c r="P82" i="1"/>
  <c r="R171" i="1"/>
  <c r="N68" i="1"/>
  <c r="J155" i="1"/>
  <c r="P91" i="1"/>
  <c r="P137" i="1"/>
  <c r="L27" i="1"/>
  <c r="L28" i="1" s="1"/>
  <c r="P95" i="1"/>
  <c r="N161" i="1"/>
  <c r="J46" i="1"/>
  <c r="J47" i="1" s="1"/>
  <c r="N12" i="1"/>
  <c r="N82" i="1"/>
  <c r="L123" i="1"/>
  <c r="N85" i="1"/>
  <c r="N91" i="1"/>
  <c r="P131" i="1"/>
  <c r="J132" i="1"/>
  <c r="N137" i="1"/>
  <c r="P150" i="1"/>
  <c r="P12" i="1"/>
  <c r="N122" i="1"/>
  <c r="P24" i="1"/>
  <c r="P20" i="1"/>
  <c r="P41" i="1"/>
  <c r="N59" i="1"/>
  <c r="N88" i="1"/>
  <c r="N115" i="1"/>
  <c r="P119" i="1"/>
  <c r="P36" i="1"/>
  <c r="P76" i="1"/>
  <c r="N95" i="1"/>
  <c r="P115" i="1"/>
  <c r="N147" i="1"/>
  <c r="P161" i="1"/>
  <c r="P55" i="1"/>
  <c r="J77" i="1"/>
  <c r="J123" i="1"/>
  <c r="N123" i="1" s="1"/>
  <c r="L132" i="1"/>
  <c r="N150" i="1"/>
  <c r="L77" i="1"/>
  <c r="P85" i="1"/>
  <c r="P142" i="1"/>
  <c r="N102" i="1"/>
  <c r="J104" i="1"/>
  <c r="P147" i="1"/>
  <c r="L43" i="1"/>
  <c r="P43" i="1" s="1"/>
  <c r="P59" i="1"/>
  <c r="N71" i="1"/>
  <c r="N116" i="1"/>
  <c r="N128" i="1"/>
  <c r="N142" i="1"/>
  <c r="J60" i="1"/>
  <c r="P71" i="1"/>
  <c r="L103" i="1"/>
  <c r="P103" i="1" s="1"/>
  <c r="P116" i="1"/>
  <c r="P128" i="1"/>
  <c r="N119" i="1"/>
  <c r="P102" i="1"/>
  <c r="P88" i="1"/>
  <c r="J27" i="1"/>
  <c r="N36" i="1"/>
  <c r="N41" i="1"/>
  <c r="L155" i="1"/>
  <c r="N131" i="1"/>
  <c r="N132" i="1" l="1"/>
  <c r="P155" i="1"/>
  <c r="N77" i="1"/>
  <c r="P132" i="1"/>
  <c r="L104" i="1"/>
  <c r="P104" i="1" s="1"/>
  <c r="J133" i="1"/>
  <c r="J163" i="1" s="1"/>
  <c r="P123" i="1"/>
  <c r="P77" i="1"/>
  <c r="N155" i="1"/>
  <c r="N27" i="1"/>
  <c r="J28" i="1"/>
  <c r="P28" i="1" s="1"/>
  <c r="N43" i="1"/>
  <c r="N103" i="1"/>
  <c r="N60" i="1"/>
  <c r="P27" i="1"/>
  <c r="L133" i="1"/>
  <c r="P60" i="1"/>
  <c r="L46" i="1"/>
  <c r="N104" i="1" l="1"/>
  <c r="P133" i="1"/>
  <c r="L163" i="1"/>
  <c r="P163" i="1" s="1"/>
  <c r="L47" i="1"/>
  <c r="P46" i="1"/>
  <c r="N46" i="1"/>
  <c r="J48" i="1"/>
  <c r="N28" i="1"/>
  <c r="N133" i="1"/>
  <c r="N163" i="1" l="1"/>
  <c r="J164" i="1"/>
  <c r="P47" i="1"/>
  <c r="N47" i="1"/>
  <c r="L48" i="1"/>
  <c r="L164" i="1" l="1"/>
  <c r="P48" i="1"/>
  <c r="N48" i="1"/>
  <c r="J165" i="1"/>
  <c r="N164" i="1"/>
  <c r="L165" i="1" l="1"/>
  <c r="P165" i="1" s="1"/>
  <c r="P164" i="1"/>
  <c r="N165" i="1" l="1"/>
</calcChain>
</file>

<file path=xl/sharedStrings.xml><?xml version="1.0" encoding="utf-8"?>
<sst xmlns="http://schemas.openxmlformats.org/spreadsheetml/2006/main" count="192" uniqueCount="190">
  <si>
    <t>Jul '22 - Jun 23</t>
  </si>
  <si>
    <t>Budget</t>
  </si>
  <si>
    <t>$ Over Budget</t>
  </si>
  <si>
    <t>% of Budget</t>
  </si>
  <si>
    <t>Ordinary Income/Expense</t>
  </si>
  <si>
    <t>Income</t>
  </si>
  <si>
    <t>3006.1 · Realized Income in Reserve</t>
  </si>
  <si>
    <t>3006 · Realized Income 4th Year Sale</t>
  </si>
  <si>
    <t>3005 · Interest Income Community Bank</t>
  </si>
  <si>
    <t>Revenue/Sales</t>
  </si>
  <si>
    <t>Sales Books</t>
  </si>
  <si>
    <t>Council Hosted Meals</t>
  </si>
  <si>
    <t>Dinner Meetings</t>
  </si>
  <si>
    <t>Total Council Hosted Meals</t>
  </si>
  <si>
    <t>4510 · Received Discounts</t>
  </si>
  <si>
    <t>4710 · Rebate-KofC</t>
  </si>
  <si>
    <t>Total 4510 · Received Discounts</t>
  </si>
  <si>
    <t>3055 · Sales Annual Tootsi Roll Drive</t>
  </si>
  <si>
    <t>4999 · Uncategorized Income</t>
  </si>
  <si>
    <t>3034 · Doantions Received</t>
  </si>
  <si>
    <t>General Donations</t>
  </si>
  <si>
    <t>Total 3034 · Doantions Received</t>
  </si>
  <si>
    <t>3010 · Sales Council Annual Dues</t>
  </si>
  <si>
    <t>4400 · Membership Dues</t>
  </si>
  <si>
    <t>3010 · Sales Council Annual Dues - Other</t>
  </si>
  <si>
    <t>Total 3010 · Sales Council Annual Dues</t>
  </si>
  <si>
    <t>3020 · Sales Assembly Annual Dues</t>
  </si>
  <si>
    <t>3030 · Sales Christmas Cards</t>
  </si>
  <si>
    <t>Total Revenue/Sales</t>
  </si>
  <si>
    <t>Cost of Goods Sold</t>
  </si>
  <si>
    <t>50000 · Cost of Goods Sold</t>
  </si>
  <si>
    <t>COGS  Vivat Jesus Prayer Book</t>
  </si>
  <si>
    <t>COGS Rosaries</t>
  </si>
  <si>
    <t>COGS  Super Bingo</t>
  </si>
  <si>
    <t>COGS Advertizing</t>
  </si>
  <si>
    <t>Total COGS  Super Bingo</t>
  </si>
  <si>
    <t>COGS Council Hosted Meals</t>
  </si>
  <si>
    <t>Officers Meeting</t>
  </si>
  <si>
    <t>Membership Meeting</t>
  </si>
  <si>
    <t>Total Dinner Meetings</t>
  </si>
  <si>
    <t>Parish Breakfasts</t>
  </si>
  <si>
    <t>Total COGS Council Hosted Meals</t>
  </si>
  <si>
    <t>5055 · COGS Annaual Tootsi Roll Drive</t>
  </si>
  <si>
    <t>50000 · Cost of Goods Sold - Other</t>
  </si>
  <si>
    <t>Total 50000 · Cost of Goods Sold</t>
  </si>
  <si>
    <t>Total COGS</t>
  </si>
  <si>
    <t>Gross Profit</t>
  </si>
  <si>
    <t>Expense</t>
  </si>
  <si>
    <t>Council Projects</t>
  </si>
  <si>
    <t>camp ta-kum-ta</t>
  </si>
  <si>
    <t>Camp Ta-Kum-Ta Bingo Expense</t>
  </si>
  <si>
    <t>Total camp ta-kum-ta</t>
  </si>
  <si>
    <t>Website Development/Maintenance</t>
  </si>
  <si>
    <t>Computer</t>
  </si>
  <si>
    <t>6320 · Computer Repairs</t>
  </si>
  <si>
    <t>Total Computer</t>
  </si>
  <si>
    <t>Total Council Projects</t>
  </si>
  <si>
    <t>Charity</t>
  </si>
  <si>
    <t>Other</t>
  </si>
  <si>
    <t>Gift Cards</t>
  </si>
  <si>
    <t>Total Other</t>
  </si>
  <si>
    <t>Family</t>
  </si>
  <si>
    <t>Flowers &amp; Gifts Deceased Wives</t>
  </si>
  <si>
    <t>c.  Keep Christ in Christmas</t>
  </si>
  <si>
    <t>Christmas Party Expenses</t>
  </si>
  <si>
    <t>Total c.  Keep Christ in Christmas</t>
  </si>
  <si>
    <t>a.  Food For Families</t>
  </si>
  <si>
    <t>10 · South Burlington Food Shelf</t>
  </si>
  <si>
    <t>SJV Charity - Gift Cards Food</t>
  </si>
  <si>
    <t>Parish Picnic SJV</t>
  </si>
  <si>
    <t>Total a.  Food For Families</t>
  </si>
  <si>
    <t>Total Family</t>
  </si>
  <si>
    <t>Community</t>
  </si>
  <si>
    <t>a.Coats For Kids</t>
  </si>
  <si>
    <t>Coats for Kids</t>
  </si>
  <si>
    <t>Total a.Coats For Kids</t>
  </si>
  <si>
    <t>c.Habitat for Humanity</t>
  </si>
  <si>
    <t>Joseph's House</t>
  </si>
  <si>
    <t>Total c.Habitat for Humanity</t>
  </si>
  <si>
    <t>e.Physically Disabled/Intell</t>
  </si>
  <si>
    <t>Special Needs Peoples Party</t>
  </si>
  <si>
    <t>Total e.Physically Disabled/Intell</t>
  </si>
  <si>
    <t>f.Elderly/Widow(er) Care</t>
  </si>
  <si>
    <t>Christmas Morning</t>
  </si>
  <si>
    <t>Total f.Elderly/Widow(er) Care</t>
  </si>
  <si>
    <t>j.  Athletics</t>
  </si>
  <si>
    <t>k.Youth Welfare/Service</t>
  </si>
  <si>
    <t>Kurn Hattin Homes for Children</t>
  </si>
  <si>
    <t>Total k.Youth Welfare/Service</t>
  </si>
  <si>
    <t>l.Scholarships/Education</t>
  </si>
  <si>
    <t>n.Miscellaneous Community/Youth</t>
  </si>
  <si>
    <t>Donations</t>
  </si>
  <si>
    <t>COTS</t>
  </si>
  <si>
    <t>Louis J Trono Assembly 2106</t>
  </si>
  <si>
    <t>4th Degree Support</t>
  </si>
  <si>
    <t>Total Louis J Trono Assembly 2106</t>
  </si>
  <si>
    <t>Total n.Miscellaneous Community/Youth</t>
  </si>
  <si>
    <t>Total Community</t>
  </si>
  <si>
    <t>Faith</t>
  </si>
  <si>
    <t>a.  Refund Support Vocations Pr</t>
  </si>
  <si>
    <t>b.  Church Facilities</t>
  </si>
  <si>
    <t>Parish Projects</t>
  </si>
  <si>
    <t>St John Vianney</t>
  </si>
  <si>
    <t>Our Lady of Mount Carmel Parish</t>
  </si>
  <si>
    <t>St Jude Parish</t>
  </si>
  <si>
    <t>Total Parish Projects</t>
  </si>
  <si>
    <t>Total b.  Church Facilities</t>
  </si>
  <si>
    <t>e. Prayer And Study Programs</t>
  </si>
  <si>
    <t>Totus Tuus</t>
  </si>
  <si>
    <t>Total e. Prayer And Study Programs</t>
  </si>
  <si>
    <t>f.  Sacrmental Gifts</t>
  </si>
  <si>
    <t>SJV Mass &amp; Flowers or BC</t>
  </si>
  <si>
    <t>Total f.  Sacrmental Gifts</t>
  </si>
  <si>
    <t>Total Faith</t>
  </si>
  <si>
    <t>Life</t>
  </si>
  <si>
    <t>d. · Pregnancy Support</t>
  </si>
  <si>
    <t>Right to Life</t>
  </si>
  <si>
    <t>Birthright</t>
  </si>
  <si>
    <t>Total d. · Pregnancy Support</t>
  </si>
  <si>
    <t>c. · Ultrasound Initiative</t>
  </si>
  <si>
    <t>Aspire - Care Net</t>
  </si>
  <si>
    <t>Total c. · Ultrasound Initiative</t>
  </si>
  <si>
    <t>Total Life</t>
  </si>
  <si>
    <t>Total Charity</t>
  </si>
  <si>
    <t>KofC Supreme</t>
  </si>
  <si>
    <t>KofC Supreme Per Capita</t>
  </si>
  <si>
    <t>Total KofC Supreme</t>
  </si>
  <si>
    <t>KofC State Council</t>
  </si>
  <si>
    <t>State Council Convention</t>
  </si>
  <si>
    <t>State Insurance</t>
  </si>
  <si>
    <t>State Council Per Capita</t>
  </si>
  <si>
    <t>Total KofC State Council</t>
  </si>
  <si>
    <t>Office Supplies/expenses</t>
  </si>
  <si>
    <t>6260 · Printing and Reproduction</t>
  </si>
  <si>
    <t>6250 · Postage and Delivery - Copies C</t>
  </si>
  <si>
    <t>Postsge</t>
  </si>
  <si>
    <t>Total 6250 · Postage and Delivery - Copies C</t>
  </si>
  <si>
    <t>Office/ QB Supplies</t>
  </si>
  <si>
    <t>Checks</t>
  </si>
  <si>
    <t>Total Office/ QB Supplies</t>
  </si>
  <si>
    <t>Appreciation Awards</t>
  </si>
  <si>
    <t>Software</t>
  </si>
  <si>
    <t>Miscellaneous Office Expense</t>
  </si>
  <si>
    <t>Office Supplies/expenses - Other</t>
  </si>
  <si>
    <t>Total Office Supplies/expenses</t>
  </si>
  <si>
    <t>6120 · Bank Service Charges</t>
  </si>
  <si>
    <t>Council Utilities</t>
  </si>
  <si>
    <t>6251 · Postal Box</t>
  </si>
  <si>
    <t>Internet</t>
  </si>
  <si>
    <t>Insurance</t>
  </si>
  <si>
    <t>Total Council Utilities</t>
  </si>
  <si>
    <t>6999 · Revenue less COGS Expense</t>
  </si>
  <si>
    <t>Total Expense</t>
  </si>
  <si>
    <t>Net Ordinary Income</t>
  </si>
  <si>
    <t>Net Income</t>
  </si>
  <si>
    <t xml:space="preserve">Proposed 2023-2024 </t>
  </si>
  <si>
    <t>As of April 30,2023</t>
  </si>
  <si>
    <t>Notes</t>
  </si>
  <si>
    <t>KTK Bingo expense Sponsor</t>
  </si>
  <si>
    <t>Fixed exenses below…....</t>
  </si>
  <si>
    <t>Total Council Fixed expense</t>
  </si>
  <si>
    <t>Total Income of all kind</t>
  </si>
  <si>
    <t>f-  Miscellaneous Family Active</t>
  </si>
  <si>
    <t>Total f-  Miscellaneous Family Active</t>
  </si>
  <si>
    <t>Charity  Expense….</t>
  </si>
  <si>
    <t>Total Charity Expenses</t>
  </si>
  <si>
    <t>Income…......</t>
  </si>
  <si>
    <t>Total Charity Expenses of all Kind</t>
  </si>
  <si>
    <t>Total Council Expenses</t>
  </si>
  <si>
    <t>____________________</t>
  </si>
  <si>
    <t xml:space="preserve">Shriners Bingo Sponser </t>
  </si>
  <si>
    <t xml:space="preserve"> includes basket costs</t>
  </si>
  <si>
    <t xml:space="preserve">   $8.50/member</t>
  </si>
  <si>
    <t>7525 Bingo</t>
  </si>
  <si>
    <t xml:space="preserve">Other $: </t>
  </si>
  <si>
    <t>Creshe Rebuild</t>
  </si>
  <si>
    <t>7525 Granite Stone placement</t>
  </si>
  <si>
    <t xml:space="preserve">      Deficit or Surplus</t>
  </si>
  <si>
    <t>Roll over $1.5k from 2022 budget</t>
  </si>
  <si>
    <t xml:space="preserve">    2 parties at $500 each</t>
  </si>
  <si>
    <t xml:space="preserve">   State covers all Councils now</t>
  </si>
  <si>
    <t xml:space="preserve">Food for RTL diner </t>
  </si>
  <si>
    <t>Aspire or Birthright Supreme Match 100</t>
  </si>
  <si>
    <t>Parish Events- SJV + Roundtables</t>
  </si>
  <si>
    <t>d.  Religious/ Vocations/Evangalization</t>
  </si>
  <si>
    <t>St Catherine of Siena</t>
  </si>
  <si>
    <t>KTK Bingo donation</t>
  </si>
  <si>
    <t>sponsor games</t>
  </si>
  <si>
    <t>K of C stone placement</t>
  </si>
  <si>
    <t xml:space="preserve">Sidewalk, Crehe,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</si>
</sst>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"/>
    <numFmt numFmtId="165" formatCode="#,##0.0#%;[Red]\-#,##0.0#%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4" xfId="0" applyNumberFormat="1" applyFont="1" applyBorder="1"/>
    <xf numFmtId="165" fontId="2" fillId="0" borderId="4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0" fillId="3" borderId="0" xfId="0" applyNumberFormat="1" applyFill="1"/>
    <xf numFmtId="166" fontId="0" fillId="4" borderId="0" xfId="0" applyNumberFormat="1" applyFill="1"/>
    <xf numFmtId="166" fontId="0" fillId="5" borderId="0" xfId="0" applyNumberFormat="1" applyFill="1"/>
    <xf numFmtId="0" fontId="0" fillId="5" borderId="0" xfId="0" applyFill="1"/>
    <xf numFmtId="0" fontId="0" fillId="3" borderId="0" xfId="0" applyFill="1"/>
    <xf numFmtId="166" fontId="0" fillId="0" borderId="0" xfId="0" applyNumberFormat="1"/>
    <xf numFmtId="166" fontId="1" fillId="0" borderId="0" xfId="0" applyNumberFormat="1" applyFont="1"/>
    <xf numFmtId="0" fontId="3" fillId="0" borderId="0" xfId="0" applyFont="1"/>
    <xf numFmtId="166" fontId="4" fillId="0" borderId="0" xfId="0" applyNumberFormat="1" applyFont="1"/>
    <xf numFmtId="49" fontId="1" fillId="6" borderId="0" xfId="0" applyNumberFormat="1" applyFont="1" applyFill="1"/>
    <xf numFmtId="49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3D94A-03FC-4274-A5CB-D800001C0C85}">
  <dimension ref="A1:S381"/>
  <sheetViews>
    <sheetView tabSelected="1" workbookViewId="0">
      <pane xSplit="9" ySplit="2" topLeftCell="J137" activePane="bottomRight" state="frozenSplit"/>
      <selection pane="topRight" activeCell="J1" sqref="J1"/>
      <selection pane="bottomLeft" activeCell="A3" sqref="A3"/>
      <selection pane="bottomRight" activeCell="R134" sqref="R134"/>
    </sheetView>
  </sheetViews>
  <sheetFormatPr defaultRowHeight="15" x14ac:dyDescent="0.25"/>
  <cols>
    <col min="1" max="8" width="3" style="15" customWidth="1"/>
    <col min="9" max="9" width="29.28515625" style="15" customWidth="1"/>
    <col min="10" max="10" width="12.28515625" bestFit="1" customWidth="1"/>
    <col min="11" max="11" width="2.28515625" customWidth="1"/>
    <col min="12" max="12" width="7.85546875" bestFit="1" customWidth="1"/>
    <col min="13" max="13" width="2.28515625" customWidth="1"/>
    <col min="14" max="14" width="12" bestFit="1" customWidth="1"/>
    <col min="15" max="15" width="2.28515625" customWidth="1"/>
    <col min="16" max="16" width="10.28515625" bestFit="1" customWidth="1"/>
    <col min="17" max="17" width="5.140625" customWidth="1"/>
    <col min="18" max="18" width="21.140625" style="21" customWidth="1"/>
    <col min="19" max="19" width="30.85546875" customWidth="1"/>
  </cols>
  <sheetData>
    <row r="1" spans="1:19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3"/>
      <c r="K1" s="2"/>
      <c r="L1" s="3"/>
      <c r="M1" s="2"/>
      <c r="N1" s="3"/>
      <c r="O1" s="2"/>
      <c r="P1" s="3"/>
      <c r="R1" s="21" t="s">
        <v>155</v>
      </c>
    </row>
    <row r="2" spans="1:19" s="19" customFormat="1" ht="16.5" thickTop="1" thickBot="1" x14ac:dyDescent="0.3">
      <c r="A2" s="16"/>
      <c r="B2" s="16"/>
      <c r="C2" s="16"/>
      <c r="D2" s="16"/>
      <c r="E2" s="16"/>
      <c r="F2" s="16"/>
      <c r="G2" s="16"/>
      <c r="H2" s="16"/>
      <c r="I2" s="16" t="s">
        <v>156</v>
      </c>
      <c r="J2" s="17" t="s">
        <v>0</v>
      </c>
      <c r="K2" s="18"/>
      <c r="L2" s="17" t="s">
        <v>1</v>
      </c>
      <c r="M2" s="18"/>
      <c r="N2" s="17" t="s">
        <v>2</v>
      </c>
      <c r="O2" s="18"/>
      <c r="P2" s="17" t="s">
        <v>3</v>
      </c>
      <c r="R2" s="22"/>
      <c r="S2" s="19" t="s">
        <v>157</v>
      </c>
    </row>
    <row r="3" spans="1:19" ht="15.75" thickTop="1" x14ac:dyDescent="0.25">
      <c r="A3" s="1"/>
      <c r="B3" s="1" t="s">
        <v>4</v>
      </c>
      <c r="C3" s="1"/>
      <c r="D3" s="1"/>
      <c r="E3" s="1"/>
      <c r="F3" s="1"/>
      <c r="G3" s="1"/>
      <c r="H3" s="1"/>
      <c r="I3" s="1"/>
      <c r="J3" s="4"/>
      <c r="K3" s="5"/>
      <c r="L3" s="4"/>
      <c r="M3" s="5"/>
      <c r="N3" s="4"/>
      <c r="O3" s="5"/>
      <c r="P3" s="6"/>
    </row>
    <row r="4" spans="1:19" x14ac:dyDescent="0.25">
      <c r="A4" s="1"/>
      <c r="B4" s="1"/>
      <c r="C4" s="1"/>
      <c r="D4" s="1" t="s">
        <v>5</v>
      </c>
      <c r="E4" s="1"/>
      <c r="F4" s="1"/>
      <c r="G4" s="1"/>
      <c r="H4" s="1"/>
      <c r="I4" s="1"/>
      <c r="J4" s="4"/>
      <c r="K4" s="5"/>
      <c r="L4" s="4"/>
      <c r="M4" s="5"/>
      <c r="N4" s="4"/>
      <c r="O4" s="5"/>
      <c r="P4" s="6"/>
      <c r="S4" s="20" t="s">
        <v>166</v>
      </c>
    </row>
    <row r="5" spans="1:19" x14ac:dyDescent="0.25">
      <c r="A5" s="1"/>
      <c r="B5" s="1"/>
      <c r="C5" s="1"/>
      <c r="D5" s="1"/>
      <c r="E5" s="1" t="s">
        <v>6</v>
      </c>
      <c r="F5" s="1"/>
      <c r="G5" s="1"/>
      <c r="H5" s="1"/>
      <c r="I5" s="1"/>
      <c r="J5" s="4">
        <v>0</v>
      </c>
      <c r="K5" s="5"/>
      <c r="L5" s="4">
        <v>5000</v>
      </c>
      <c r="M5" s="5"/>
      <c r="N5" s="4">
        <f>ROUND((J5-L5),5)</f>
        <v>-5000</v>
      </c>
      <c r="O5" s="5"/>
      <c r="P5" s="6">
        <f>ROUND(IF(L5=0, IF(J5=0, 0, 1), J5/L5),5)</f>
        <v>0</v>
      </c>
    </row>
    <row r="6" spans="1:19" x14ac:dyDescent="0.25">
      <c r="A6" s="1"/>
      <c r="B6" s="1"/>
      <c r="C6" s="1"/>
      <c r="D6" s="1"/>
      <c r="E6" s="1" t="s">
        <v>7</v>
      </c>
      <c r="F6" s="1"/>
      <c r="G6" s="1"/>
      <c r="H6" s="1"/>
      <c r="I6" s="1"/>
      <c r="J6" s="4">
        <v>10574</v>
      </c>
      <c r="K6" s="5"/>
      <c r="L6" s="4">
        <v>10574</v>
      </c>
      <c r="M6" s="5"/>
      <c r="N6" s="4">
        <f>ROUND((J6-L6),5)</f>
        <v>0</v>
      </c>
      <c r="O6" s="5"/>
      <c r="P6" s="6">
        <f>ROUND(IF(L6=0, IF(J6=0, 0, 1), J6/L6),5)</f>
        <v>1</v>
      </c>
    </row>
    <row r="7" spans="1:19" x14ac:dyDescent="0.25">
      <c r="A7" s="1"/>
      <c r="B7" s="1"/>
      <c r="C7" s="1"/>
      <c r="D7" s="1"/>
      <c r="E7" s="1" t="s">
        <v>8</v>
      </c>
      <c r="F7" s="1"/>
      <c r="G7" s="1"/>
      <c r="H7" s="1"/>
      <c r="I7" s="1"/>
      <c r="J7" s="4">
        <v>0.98</v>
      </c>
      <c r="K7" s="5"/>
      <c r="L7" s="4">
        <v>0</v>
      </c>
      <c r="M7" s="5"/>
      <c r="N7" s="4">
        <f>ROUND((J7-L7),5)</f>
        <v>0.98</v>
      </c>
      <c r="O7" s="5"/>
      <c r="P7" s="6">
        <f>ROUND(IF(L7=0, IF(J7=0, 0, 1), J7/L7),5)</f>
        <v>1</v>
      </c>
    </row>
    <row r="8" spans="1:19" x14ac:dyDescent="0.25">
      <c r="A8" s="1"/>
      <c r="B8" s="1"/>
      <c r="C8" s="1"/>
      <c r="D8" s="1"/>
      <c r="E8" s="1" t="s">
        <v>9</v>
      </c>
      <c r="F8" s="1"/>
      <c r="G8" s="1"/>
      <c r="H8" s="1"/>
      <c r="I8" s="1"/>
      <c r="J8" s="4"/>
      <c r="K8" s="5"/>
      <c r="L8" s="4"/>
      <c r="M8" s="5"/>
      <c r="N8" s="4"/>
      <c r="O8" s="5"/>
      <c r="P8" s="6"/>
    </row>
    <row r="9" spans="1:19" x14ac:dyDescent="0.25">
      <c r="A9" s="1"/>
      <c r="B9" s="1"/>
      <c r="C9" s="1"/>
      <c r="D9" s="1"/>
      <c r="E9" s="1"/>
      <c r="F9" s="1" t="s">
        <v>10</v>
      </c>
      <c r="G9" s="1"/>
      <c r="H9" s="1"/>
      <c r="I9" s="1"/>
      <c r="J9" s="4">
        <v>5</v>
      </c>
      <c r="K9" s="5"/>
      <c r="L9" s="4">
        <v>0</v>
      </c>
      <c r="M9" s="5"/>
      <c r="N9" s="4">
        <f>ROUND((J9-L9),5)</f>
        <v>5</v>
      </c>
      <c r="O9" s="5"/>
      <c r="P9" s="6">
        <f>ROUND(IF(L9=0, IF(J9=0, 0, 1), J9/L9),5)</f>
        <v>1</v>
      </c>
    </row>
    <row r="10" spans="1:19" x14ac:dyDescent="0.25">
      <c r="A10" s="1"/>
      <c r="B10" s="1"/>
      <c r="C10" s="1"/>
      <c r="D10" s="1"/>
      <c r="E10" s="1"/>
      <c r="F10" s="1" t="s">
        <v>11</v>
      </c>
      <c r="G10" s="1"/>
      <c r="H10" s="1"/>
      <c r="I10" s="1"/>
      <c r="J10" s="4"/>
      <c r="K10" s="5"/>
      <c r="L10" s="4"/>
      <c r="M10" s="5"/>
      <c r="N10" s="4"/>
      <c r="O10" s="5"/>
      <c r="P10" s="6"/>
    </row>
    <row r="11" spans="1:19" ht="15.75" thickBot="1" x14ac:dyDescent="0.3">
      <c r="A11" s="1"/>
      <c r="B11" s="1"/>
      <c r="C11" s="1"/>
      <c r="D11" s="1"/>
      <c r="E11" s="1"/>
      <c r="F11" s="1"/>
      <c r="G11" s="1" t="s">
        <v>12</v>
      </c>
      <c r="H11" s="1"/>
      <c r="I11" s="1"/>
      <c r="J11" s="7">
        <v>834.51</v>
      </c>
      <c r="K11" s="5"/>
      <c r="L11" s="7">
        <v>0</v>
      </c>
      <c r="M11" s="5"/>
      <c r="N11" s="7">
        <f>ROUND((J11-L11),5)</f>
        <v>834.51</v>
      </c>
      <c r="O11" s="5"/>
      <c r="P11" s="8">
        <f>ROUND(IF(L11=0, IF(J11=0, 0, 1), J11/L11),5)</f>
        <v>1</v>
      </c>
      <c r="R11" s="21">
        <v>1000</v>
      </c>
    </row>
    <row r="12" spans="1:19" x14ac:dyDescent="0.25">
      <c r="A12" s="1"/>
      <c r="B12" s="1"/>
      <c r="C12" s="1"/>
      <c r="D12" s="1"/>
      <c r="E12" s="1"/>
      <c r="F12" s="1" t="s">
        <v>13</v>
      </c>
      <c r="G12" s="1"/>
      <c r="H12" s="1"/>
      <c r="I12" s="1"/>
      <c r="J12" s="4">
        <f>ROUND(SUM(J10:J11),5)</f>
        <v>834.51</v>
      </c>
      <c r="K12" s="5"/>
      <c r="L12" s="4">
        <f>ROUND(SUM(L10:L11),5)</f>
        <v>0</v>
      </c>
      <c r="M12" s="5"/>
      <c r="N12" s="4">
        <f>ROUND((J12-L12),5)</f>
        <v>834.51</v>
      </c>
      <c r="O12" s="5"/>
      <c r="P12" s="6">
        <f>ROUND(IF(L12=0, IF(J12=0, 0, 1), J12/L12),5)</f>
        <v>1</v>
      </c>
    </row>
    <row r="13" spans="1:19" x14ac:dyDescent="0.25">
      <c r="A13" s="1"/>
      <c r="B13" s="1"/>
      <c r="C13" s="1"/>
      <c r="D13" s="1"/>
      <c r="E13" s="1"/>
      <c r="F13" s="1" t="s">
        <v>14</v>
      </c>
      <c r="G13" s="1"/>
      <c r="H13" s="1"/>
      <c r="I13" s="1"/>
      <c r="J13" s="4"/>
      <c r="K13" s="5"/>
      <c r="L13" s="4"/>
      <c r="M13" s="5"/>
      <c r="N13" s="4"/>
      <c r="O13" s="5"/>
      <c r="P13" s="6"/>
    </row>
    <row r="14" spans="1:19" ht="15.75" thickBot="1" x14ac:dyDescent="0.3">
      <c r="A14" s="1"/>
      <c r="B14" s="1"/>
      <c r="C14" s="1"/>
      <c r="D14" s="1"/>
      <c r="E14" s="1"/>
      <c r="F14" s="1"/>
      <c r="G14" s="1" t="s">
        <v>15</v>
      </c>
      <c r="H14" s="1"/>
      <c r="I14" s="1"/>
      <c r="J14" s="7">
        <v>219.66</v>
      </c>
      <c r="K14" s="5"/>
      <c r="L14" s="4"/>
      <c r="M14" s="5"/>
      <c r="N14" s="4"/>
      <c r="O14" s="5"/>
      <c r="P14" s="6"/>
    </row>
    <row r="15" spans="1:19" x14ac:dyDescent="0.25">
      <c r="A15" s="1"/>
      <c r="B15" s="1"/>
      <c r="C15" s="1"/>
      <c r="D15" s="1"/>
      <c r="E15" s="1"/>
      <c r="F15" s="1" t="s">
        <v>16</v>
      </c>
      <c r="G15" s="1"/>
      <c r="H15" s="1"/>
      <c r="I15" s="1"/>
      <c r="J15" s="4">
        <f>ROUND(SUM(J13:J14),5)</f>
        <v>219.66</v>
      </c>
      <c r="K15" s="5"/>
      <c r="L15" s="4"/>
      <c r="M15" s="5"/>
      <c r="N15" s="4"/>
      <c r="O15" s="5"/>
      <c r="P15" s="6"/>
    </row>
    <row r="16" spans="1:19" x14ac:dyDescent="0.25">
      <c r="A16" s="1"/>
      <c r="B16" s="1"/>
      <c r="C16" s="1"/>
      <c r="D16" s="1"/>
      <c r="E16" s="1"/>
      <c r="F16" s="1" t="s">
        <v>17</v>
      </c>
      <c r="G16" s="1"/>
      <c r="H16" s="1"/>
      <c r="I16" s="1"/>
      <c r="J16" s="4">
        <v>1347.35</v>
      </c>
      <c r="K16" s="5"/>
      <c r="L16" s="4">
        <v>0</v>
      </c>
      <c r="M16" s="5"/>
      <c r="N16" s="4">
        <f>ROUND((J16-L16),5)</f>
        <v>1347.35</v>
      </c>
      <c r="O16" s="5"/>
      <c r="P16" s="6">
        <f>ROUND(IF(L16=0, IF(J16=0, 0, 1), J16/L16),5)</f>
        <v>1</v>
      </c>
    </row>
    <row r="17" spans="1:18" x14ac:dyDescent="0.25">
      <c r="A17" s="1"/>
      <c r="B17" s="1"/>
      <c r="C17" s="1"/>
      <c r="D17" s="1"/>
      <c r="E17" s="1"/>
      <c r="F17" s="1" t="s">
        <v>18</v>
      </c>
      <c r="G17" s="1"/>
      <c r="H17" s="1"/>
      <c r="I17" s="1"/>
      <c r="J17" s="4">
        <v>50</v>
      </c>
      <c r="K17" s="5"/>
      <c r="L17" s="4">
        <v>0</v>
      </c>
      <c r="M17" s="5"/>
      <c r="N17" s="4">
        <f>ROUND((J17-L17),5)</f>
        <v>50</v>
      </c>
      <c r="O17" s="5"/>
      <c r="P17" s="6">
        <f>ROUND(IF(L17=0, IF(J17=0, 0, 1), J17/L17),5)</f>
        <v>1</v>
      </c>
    </row>
    <row r="18" spans="1:18" x14ac:dyDescent="0.25">
      <c r="A18" s="1"/>
      <c r="B18" s="1"/>
      <c r="C18" s="1"/>
      <c r="D18" s="1"/>
      <c r="E18" s="1"/>
      <c r="F18" s="1" t="s">
        <v>19</v>
      </c>
      <c r="G18" s="1"/>
      <c r="H18" s="1"/>
      <c r="I18" s="1"/>
      <c r="J18" s="4"/>
      <c r="K18" s="5"/>
      <c r="L18" s="4"/>
      <c r="M18" s="5"/>
      <c r="N18" s="4"/>
      <c r="O18" s="5"/>
      <c r="P18" s="6"/>
    </row>
    <row r="19" spans="1:18" ht="15.75" thickBot="1" x14ac:dyDescent="0.3">
      <c r="A19" s="1"/>
      <c r="B19" s="1"/>
      <c r="C19" s="1"/>
      <c r="D19" s="1"/>
      <c r="E19" s="1"/>
      <c r="F19" s="1"/>
      <c r="G19" s="1" t="s">
        <v>20</v>
      </c>
      <c r="H19" s="1"/>
      <c r="I19" s="1"/>
      <c r="J19" s="7">
        <v>210</v>
      </c>
      <c r="K19" s="5"/>
      <c r="L19" s="7">
        <v>0</v>
      </c>
      <c r="M19" s="5"/>
      <c r="N19" s="7">
        <f>ROUND((J19-L19),5)</f>
        <v>210</v>
      </c>
      <c r="O19" s="5"/>
      <c r="P19" s="8">
        <f>ROUND(IF(L19=0, IF(J19=0, 0, 1), J19/L19),5)</f>
        <v>1</v>
      </c>
    </row>
    <row r="20" spans="1:18" x14ac:dyDescent="0.25">
      <c r="A20" s="1"/>
      <c r="B20" s="1"/>
      <c r="C20" s="1"/>
      <c r="D20" s="1"/>
      <c r="E20" s="1"/>
      <c r="F20" s="1" t="s">
        <v>21</v>
      </c>
      <c r="G20" s="1"/>
      <c r="H20" s="1"/>
      <c r="I20" s="1"/>
      <c r="J20" s="4">
        <f>ROUND(SUM(J18:J19),5)</f>
        <v>210</v>
      </c>
      <c r="K20" s="5"/>
      <c r="L20" s="4">
        <f>ROUND(SUM(L18:L19),5)</f>
        <v>0</v>
      </c>
      <c r="M20" s="5"/>
      <c r="N20" s="4">
        <f>ROUND((J20-L20),5)</f>
        <v>210</v>
      </c>
      <c r="O20" s="5"/>
      <c r="P20" s="6">
        <f>ROUND(IF(L20=0, IF(J20=0, 0, 1), J20/L20),5)</f>
        <v>1</v>
      </c>
    </row>
    <row r="21" spans="1:18" x14ac:dyDescent="0.25">
      <c r="A21" s="1"/>
      <c r="B21" s="1"/>
      <c r="C21" s="1"/>
      <c r="D21" s="1"/>
      <c r="E21" s="1"/>
      <c r="F21" s="1" t="s">
        <v>22</v>
      </c>
      <c r="G21" s="1"/>
      <c r="H21" s="1"/>
      <c r="I21" s="1"/>
      <c r="J21" s="4"/>
      <c r="K21" s="5"/>
      <c r="L21" s="4"/>
      <c r="M21" s="5"/>
      <c r="N21" s="4"/>
      <c r="O21" s="5"/>
      <c r="P21" s="6"/>
    </row>
    <row r="22" spans="1:18" x14ac:dyDescent="0.25">
      <c r="A22" s="1"/>
      <c r="B22" s="1"/>
      <c r="C22" s="1"/>
      <c r="D22" s="1"/>
      <c r="E22" s="1"/>
      <c r="F22" s="1"/>
      <c r="G22" s="1" t="s">
        <v>23</v>
      </c>
      <c r="H22" s="1"/>
      <c r="I22" s="1"/>
      <c r="J22" s="4">
        <v>718.58</v>
      </c>
      <c r="K22" s="5"/>
      <c r="L22" s="4"/>
      <c r="M22" s="5"/>
      <c r="N22" s="4"/>
      <c r="O22" s="5"/>
      <c r="P22" s="6"/>
      <c r="R22" s="21">
        <v>700</v>
      </c>
    </row>
    <row r="23" spans="1:18" ht="15.75" thickBot="1" x14ac:dyDescent="0.3">
      <c r="A23" s="1"/>
      <c r="B23" s="1"/>
      <c r="C23" s="1"/>
      <c r="D23" s="1"/>
      <c r="E23" s="1"/>
      <c r="F23" s="1"/>
      <c r="G23" s="1" t="s">
        <v>24</v>
      </c>
      <c r="H23" s="1"/>
      <c r="I23" s="1"/>
      <c r="J23" s="7">
        <v>0</v>
      </c>
      <c r="K23" s="5"/>
      <c r="L23" s="7">
        <v>1400</v>
      </c>
      <c r="M23" s="5"/>
      <c r="N23" s="7">
        <f t="shared" ref="N23:N28" si="0">ROUND((J23-L23),5)</f>
        <v>-1400</v>
      </c>
      <c r="O23" s="5"/>
      <c r="P23" s="8">
        <f t="shared" ref="P23:P28" si="1">ROUND(IF(L23=0, IF(J23=0, 0, 1), J23/L23),5)</f>
        <v>0</v>
      </c>
    </row>
    <row r="24" spans="1:18" x14ac:dyDescent="0.25">
      <c r="A24" s="1"/>
      <c r="B24" s="1"/>
      <c r="C24" s="1"/>
      <c r="D24" s="1"/>
      <c r="E24" s="1"/>
      <c r="F24" s="1" t="s">
        <v>25</v>
      </c>
      <c r="G24" s="1"/>
      <c r="H24" s="1"/>
      <c r="I24" s="1"/>
      <c r="J24" s="4">
        <f>ROUND(SUM(J21:J23),5)</f>
        <v>718.58</v>
      </c>
      <c r="K24" s="5"/>
      <c r="L24" s="4">
        <f>ROUND(SUM(L21:L23),5)</f>
        <v>1400</v>
      </c>
      <c r="M24" s="5"/>
      <c r="N24" s="4">
        <f t="shared" si="0"/>
        <v>-681.42</v>
      </c>
      <c r="O24" s="5"/>
      <c r="P24" s="6">
        <f t="shared" si="1"/>
        <v>0.51327</v>
      </c>
    </row>
    <row r="25" spans="1:18" x14ac:dyDescent="0.25">
      <c r="A25" s="1"/>
      <c r="B25" s="1"/>
      <c r="C25" s="1"/>
      <c r="D25" s="1"/>
      <c r="E25" s="1"/>
      <c r="F25" s="1" t="s">
        <v>26</v>
      </c>
      <c r="G25" s="1"/>
      <c r="H25" s="1"/>
      <c r="I25" s="1"/>
      <c r="J25" s="4">
        <v>50</v>
      </c>
      <c r="K25" s="5"/>
      <c r="L25" s="4">
        <v>40</v>
      </c>
      <c r="M25" s="5"/>
      <c r="N25" s="4">
        <f t="shared" si="0"/>
        <v>10</v>
      </c>
      <c r="O25" s="5"/>
      <c r="P25" s="6">
        <f t="shared" si="1"/>
        <v>1.25</v>
      </c>
    </row>
    <row r="26" spans="1:18" ht="15.75" thickBot="1" x14ac:dyDescent="0.3">
      <c r="A26" s="1"/>
      <c r="B26" s="1"/>
      <c r="C26" s="1"/>
      <c r="D26" s="1"/>
      <c r="E26" s="1"/>
      <c r="F26" s="1" t="s">
        <v>27</v>
      </c>
      <c r="G26" s="1"/>
      <c r="H26" s="1"/>
      <c r="I26" s="1"/>
      <c r="J26" s="4">
        <v>46</v>
      </c>
      <c r="K26" s="5"/>
      <c r="L26" s="4">
        <v>0</v>
      </c>
      <c r="M26" s="5"/>
      <c r="N26" s="4">
        <f t="shared" si="0"/>
        <v>46</v>
      </c>
      <c r="O26" s="5"/>
      <c r="P26" s="6">
        <f t="shared" si="1"/>
        <v>1</v>
      </c>
    </row>
    <row r="27" spans="1:18" ht="15.75" thickBot="1" x14ac:dyDescent="0.3">
      <c r="A27" s="1"/>
      <c r="B27" s="1"/>
      <c r="C27" s="1"/>
      <c r="D27" s="1"/>
      <c r="E27" s="1" t="s">
        <v>28</v>
      </c>
      <c r="F27" s="1"/>
      <c r="G27" s="1"/>
      <c r="H27" s="1"/>
      <c r="I27" s="1"/>
      <c r="J27" s="9">
        <f>ROUND(SUM(J8:J9)+J12+SUM(J15:J17)+J20+SUM(J24:J26),5)</f>
        <v>3481.1</v>
      </c>
      <c r="K27" s="5"/>
      <c r="L27" s="9">
        <f>ROUND(SUM(L8:L9)+L12+SUM(L15:L17)+L20+SUM(L24:L26),5)</f>
        <v>1440</v>
      </c>
      <c r="M27" s="5"/>
      <c r="N27" s="9">
        <f t="shared" si="0"/>
        <v>2041.1</v>
      </c>
      <c r="O27" s="5"/>
      <c r="P27" s="10">
        <f t="shared" si="1"/>
        <v>2.41743</v>
      </c>
    </row>
    <row r="28" spans="1:18" x14ac:dyDescent="0.25">
      <c r="A28" s="1"/>
      <c r="B28" s="1"/>
      <c r="C28" s="1"/>
      <c r="D28" s="1"/>
      <c r="E28" s="1"/>
      <c r="F28" s="1"/>
      <c r="H28" s="1"/>
      <c r="I28" s="1"/>
      <c r="J28" s="4">
        <f>ROUND(SUM(J4:J7)+J27,5)</f>
        <v>14056.08</v>
      </c>
      <c r="K28" s="5"/>
      <c r="L28" s="4">
        <f>ROUND(SUM(L4:L7)+L27,5)</f>
        <v>17014</v>
      </c>
      <c r="M28" s="5"/>
      <c r="N28" s="4">
        <f t="shared" si="0"/>
        <v>-2957.92</v>
      </c>
      <c r="O28" s="5"/>
      <c r="P28" s="6">
        <f t="shared" si="1"/>
        <v>0.82615000000000005</v>
      </c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4"/>
      <c r="K29" s="5"/>
      <c r="L29" s="4"/>
      <c r="M29" s="5"/>
      <c r="N29" s="4"/>
      <c r="O29" s="5"/>
      <c r="P29" s="6"/>
    </row>
    <row r="30" spans="1:18" x14ac:dyDescent="0.25">
      <c r="A30" s="1"/>
      <c r="B30" s="1"/>
      <c r="C30" s="1"/>
      <c r="D30" s="1" t="s">
        <v>29</v>
      </c>
      <c r="E30" s="1"/>
      <c r="F30" s="1"/>
      <c r="G30" s="1"/>
      <c r="H30" s="1"/>
      <c r="I30" s="1"/>
      <c r="J30" s="4"/>
      <c r="K30" s="5"/>
      <c r="L30" s="4"/>
      <c r="M30" s="5"/>
      <c r="N30" s="4"/>
      <c r="O30" s="5"/>
      <c r="P30" s="6"/>
    </row>
    <row r="31" spans="1:18" x14ac:dyDescent="0.25">
      <c r="A31" s="1"/>
      <c r="B31" s="1"/>
      <c r="C31" s="1"/>
      <c r="D31" s="1"/>
      <c r="E31" s="1" t="s">
        <v>30</v>
      </c>
      <c r="F31" s="1"/>
      <c r="G31" s="1"/>
      <c r="H31" s="1"/>
      <c r="I31" s="1"/>
      <c r="J31" s="4"/>
      <c r="K31" s="5"/>
      <c r="L31" s="4"/>
      <c r="M31" s="5"/>
      <c r="N31" s="4"/>
      <c r="O31" s="5"/>
      <c r="P31" s="6"/>
    </row>
    <row r="32" spans="1:18" x14ac:dyDescent="0.25">
      <c r="A32" s="1"/>
      <c r="B32" s="1"/>
      <c r="C32" s="1"/>
      <c r="D32" s="1"/>
      <c r="E32" s="1"/>
      <c r="F32" s="1" t="s">
        <v>31</v>
      </c>
      <c r="G32" s="1"/>
      <c r="H32" s="1"/>
      <c r="I32" s="1"/>
      <c r="J32" s="4">
        <v>5.73</v>
      </c>
      <c r="K32" s="5"/>
      <c r="L32" s="4">
        <v>0</v>
      </c>
      <c r="M32" s="5"/>
      <c r="N32" s="4">
        <f>ROUND((J32-L32),5)</f>
        <v>5.73</v>
      </c>
      <c r="O32" s="5"/>
      <c r="P32" s="6">
        <f>ROUND(IF(L32=0, IF(J32=0, 0, 1), J32/L32),5)</f>
        <v>1</v>
      </c>
    </row>
    <row r="33" spans="1:19" x14ac:dyDescent="0.25">
      <c r="A33" s="1"/>
      <c r="B33" s="1"/>
      <c r="C33" s="1"/>
      <c r="D33" s="1"/>
      <c r="E33" s="1"/>
      <c r="F33" s="1" t="s">
        <v>32</v>
      </c>
      <c r="G33" s="1"/>
      <c r="H33" s="1"/>
      <c r="I33" s="1"/>
      <c r="J33" s="4">
        <v>140.35</v>
      </c>
      <c r="K33" s="5"/>
      <c r="L33" s="4">
        <v>0</v>
      </c>
      <c r="M33" s="5"/>
      <c r="N33" s="4">
        <f>ROUND((J33-L33),5)</f>
        <v>140.35</v>
      </c>
      <c r="O33" s="5"/>
      <c r="P33" s="6">
        <f>ROUND(IF(L33=0, IF(J33=0, 0, 1), J33/L33),5)</f>
        <v>1</v>
      </c>
    </row>
    <row r="34" spans="1:19" x14ac:dyDescent="0.25">
      <c r="A34" s="1"/>
      <c r="B34" s="1"/>
      <c r="C34" s="1"/>
      <c r="D34" s="1"/>
      <c r="E34" s="1"/>
      <c r="F34" s="1" t="s">
        <v>33</v>
      </c>
      <c r="G34" s="1"/>
      <c r="H34" s="1"/>
      <c r="I34" s="1"/>
      <c r="J34" s="4"/>
      <c r="K34" s="5"/>
      <c r="L34" s="4"/>
      <c r="M34" s="5"/>
      <c r="N34" s="4"/>
      <c r="O34" s="5"/>
      <c r="P34" s="6"/>
    </row>
    <row r="35" spans="1:19" ht="15.75" thickBot="1" x14ac:dyDescent="0.3">
      <c r="A35" s="1"/>
      <c r="B35" s="1"/>
      <c r="C35" s="1"/>
      <c r="D35" s="1"/>
      <c r="E35" s="1"/>
      <c r="F35" s="1"/>
      <c r="G35" s="1" t="s">
        <v>34</v>
      </c>
      <c r="H35" s="1"/>
      <c r="I35" s="1"/>
      <c r="J35" s="7">
        <v>44</v>
      </c>
      <c r="K35" s="5"/>
      <c r="L35" s="7">
        <v>0</v>
      </c>
      <c r="M35" s="5"/>
      <c r="N35" s="7">
        <f>ROUND((J35-L35),5)</f>
        <v>44</v>
      </c>
      <c r="O35" s="5"/>
      <c r="P35" s="8">
        <f>ROUND(IF(L35=0, IF(J35=0, 0, 1), J35/L35),5)</f>
        <v>1</v>
      </c>
    </row>
    <row r="36" spans="1:19" x14ac:dyDescent="0.25">
      <c r="A36" s="1"/>
      <c r="B36" s="1"/>
      <c r="C36" s="1"/>
      <c r="D36" s="1"/>
      <c r="E36" s="1"/>
      <c r="F36" s="1" t="s">
        <v>35</v>
      </c>
      <c r="G36" s="1"/>
      <c r="H36" s="1"/>
      <c r="I36" s="1"/>
      <c r="J36" s="4">
        <f>ROUND(SUM(J34:J35),5)</f>
        <v>44</v>
      </c>
      <c r="K36" s="5"/>
      <c r="L36" s="4">
        <f>ROUND(SUM(L34:L35),5)</f>
        <v>0</v>
      </c>
      <c r="M36" s="5"/>
      <c r="N36" s="4">
        <f>ROUND((J36-L36),5)</f>
        <v>44</v>
      </c>
      <c r="O36" s="5"/>
      <c r="P36" s="6">
        <f>ROUND(IF(L36=0, IF(J36=0, 0, 1), J36/L36),5)</f>
        <v>1</v>
      </c>
    </row>
    <row r="37" spans="1:19" x14ac:dyDescent="0.25">
      <c r="A37" s="1"/>
      <c r="B37" s="1"/>
      <c r="C37" s="1"/>
      <c r="D37" s="1"/>
      <c r="E37" s="1"/>
      <c r="F37" s="1" t="s">
        <v>36</v>
      </c>
      <c r="G37" s="1"/>
      <c r="H37" s="1"/>
      <c r="I37" s="1"/>
      <c r="J37" s="4"/>
      <c r="K37" s="5"/>
      <c r="L37" s="4"/>
      <c r="M37" s="5"/>
      <c r="N37" s="4"/>
      <c r="O37" s="5"/>
      <c r="P37" s="6"/>
    </row>
    <row r="38" spans="1:19" x14ac:dyDescent="0.25">
      <c r="A38" s="1"/>
      <c r="B38" s="1"/>
      <c r="C38" s="1"/>
      <c r="D38" s="1"/>
      <c r="E38" s="1"/>
      <c r="F38" s="1"/>
      <c r="G38" s="1" t="s">
        <v>12</v>
      </c>
      <c r="H38" s="1"/>
      <c r="I38" s="1"/>
      <c r="J38" s="4"/>
      <c r="K38" s="5"/>
      <c r="L38" s="4"/>
      <c r="M38" s="5"/>
      <c r="N38" s="4"/>
      <c r="O38" s="5"/>
      <c r="P38" s="6"/>
    </row>
    <row r="39" spans="1:19" x14ac:dyDescent="0.25">
      <c r="A39" s="1"/>
      <c r="B39" s="1"/>
      <c r="C39" s="1"/>
      <c r="D39" s="1"/>
      <c r="E39" s="1"/>
      <c r="F39" s="1"/>
      <c r="G39" s="1"/>
      <c r="H39" s="1" t="s">
        <v>37</v>
      </c>
      <c r="I39" s="1"/>
      <c r="J39" s="4">
        <v>137.33000000000001</v>
      </c>
      <c r="K39" s="5"/>
      <c r="L39" s="4">
        <v>375</v>
      </c>
      <c r="M39" s="5"/>
      <c r="N39" s="4">
        <f t="shared" ref="N39:N48" si="2">ROUND((J39-L39),5)</f>
        <v>-237.67</v>
      </c>
      <c r="O39" s="5"/>
      <c r="P39" s="6">
        <f t="shared" ref="P39:P48" si="3">ROUND(IF(L39=0, IF(J39=0, 0, 1), J39/L39),5)</f>
        <v>0.36620999999999998</v>
      </c>
      <c r="R39" s="21">
        <v>175</v>
      </c>
    </row>
    <row r="40" spans="1:19" ht="15.75" thickBot="1" x14ac:dyDescent="0.3">
      <c r="A40" s="1"/>
      <c r="B40" s="1"/>
      <c r="C40" s="1"/>
      <c r="D40" s="1"/>
      <c r="E40" s="1"/>
      <c r="F40" s="1"/>
      <c r="G40" s="1"/>
      <c r="H40" s="1" t="s">
        <v>38</v>
      </c>
      <c r="I40" s="1"/>
      <c r="J40" s="7">
        <v>908.22</v>
      </c>
      <c r="K40" s="5"/>
      <c r="L40" s="7">
        <v>375</v>
      </c>
      <c r="M40" s="5"/>
      <c r="N40" s="7">
        <f t="shared" si="2"/>
        <v>533.22</v>
      </c>
      <c r="O40" s="5"/>
      <c r="P40" s="8">
        <f t="shared" si="3"/>
        <v>2.4219200000000001</v>
      </c>
      <c r="R40" s="21">
        <v>1000</v>
      </c>
    </row>
    <row r="41" spans="1:19" x14ac:dyDescent="0.25">
      <c r="A41" s="1"/>
      <c r="B41" s="1"/>
      <c r="C41" s="1"/>
      <c r="D41" s="1"/>
      <c r="E41" s="1"/>
      <c r="F41" s="1"/>
      <c r="G41" s="1" t="s">
        <v>39</v>
      </c>
      <c r="H41" s="1"/>
      <c r="I41" s="1"/>
      <c r="J41" s="4">
        <f>ROUND(SUM(J38:J40),5)</f>
        <v>1045.55</v>
      </c>
      <c r="K41" s="5"/>
      <c r="L41" s="4">
        <f>ROUND(SUM(L38:L40),5)</f>
        <v>750</v>
      </c>
      <c r="M41" s="5"/>
      <c r="N41" s="4">
        <f t="shared" si="2"/>
        <v>295.55</v>
      </c>
      <c r="O41" s="5"/>
      <c r="P41" s="6">
        <f t="shared" si="3"/>
        <v>1.3940699999999999</v>
      </c>
    </row>
    <row r="42" spans="1:19" ht="15.75" thickBot="1" x14ac:dyDescent="0.3">
      <c r="A42" s="1"/>
      <c r="B42" s="1"/>
      <c r="C42" s="1"/>
      <c r="D42" s="1"/>
      <c r="E42" s="1"/>
      <c r="F42" s="1"/>
      <c r="G42" s="1" t="s">
        <v>40</v>
      </c>
      <c r="H42" s="1"/>
      <c r="I42" s="1"/>
      <c r="J42" s="7">
        <v>0</v>
      </c>
      <c r="K42" s="5"/>
      <c r="L42" s="7">
        <v>200</v>
      </c>
      <c r="M42" s="5"/>
      <c r="N42" s="7">
        <f t="shared" si="2"/>
        <v>-200</v>
      </c>
      <c r="O42" s="5"/>
      <c r="P42" s="8">
        <f t="shared" si="3"/>
        <v>0</v>
      </c>
      <c r="R42" s="21">
        <v>0</v>
      </c>
    </row>
    <row r="43" spans="1:19" x14ac:dyDescent="0.25">
      <c r="A43" s="1"/>
      <c r="B43" s="1"/>
      <c r="C43" s="1"/>
      <c r="D43" s="1"/>
      <c r="E43" s="1"/>
      <c r="F43" s="1" t="s">
        <v>41</v>
      </c>
      <c r="G43" s="1"/>
      <c r="H43" s="1"/>
      <c r="I43" s="1"/>
      <c r="J43" s="4">
        <f>ROUND(J37+SUM(J41:J42),5)</f>
        <v>1045.55</v>
      </c>
      <c r="K43" s="5"/>
      <c r="L43" s="4">
        <f>ROUND(L37+SUM(L41:L42),5)</f>
        <v>950</v>
      </c>
      <c r="M43" s="5"/>
      <c r="N43" s="4">
        <f t="shared" si="2"/>
        <v>95.55</v>
      </c>
      <c r="O43" s="5"/>
      <c r="P43" s="6">
        <f t="shared" si="3"/>
        <v>1.1005799999999999</v>
      </c>
    </row>
    <row r="44" spans="1:19" x14ac:dyDescent="0.25">
      <c r="A44" s="1"/>
      <c r="B44" s="1"/>
      <c r="C44" s="1"/>
      <c r="D44" s="1"/>
      <c r="E44" s="1"/>
      <c r="F44" s="1" t="s">
        <v>42</v>
      </c>
      <c r="G44" s="1"/>
      <c r="H44" s="1"/>
      <c r="I44" s="1"/>
      <c r="J44" s="4">
        <v>308.47000000000003</v>
      </c>
      <c r="K44" s="5"/>
      <c r="L44" s="4">
        <v>0</v>
      </c>
      <c r="M44" s="5"/>
      <c r="N44" s="4">
        <f t="shared" si="2"/>
        <v>308.47000000000003</v>
      </c>
      <c r="O44" s="5"/>
      <c r="P44" s="6">
        <f t="shared" si="3"/>
        <v>1</v>
      </c>
    </row>
    <row r="45" spans="1:19" ht="15.75" thickBot="1" x14ac:dyDescent="0.3">
      <c r="A45" s="1"/>
      <c r="B45" s="1"/>
      <c r="C45" s="1"/>
      <c r="D45" s="1"/>
      <c r="E45" s="1"/>
      <c r="F45" s="1" t="s">
        <v>43</v>
      </c>
      <c r="G45" s="1"/>
      <c r="H45" s="1"/>
      <c r="I45" s="1"/>
      <c r="J45" s="4">
        <v>10</v>
      </c>
      <c r="K45" s="5"/>
      <c r="L45" s="4">
        <v>0</v>
      </c>
      <c r="M45" s="5"/>
      <c r="N45" s="4">
        <f t="shared" si="2"/>
        <v>10</v>
      </c>
      <c r="O45" s="5"/>
      <c r="P45" s="6">
        <f t="shared" si="3"/>
        <v>1</v>
      </c>
    </row>
    <row r="46" spans="1:19" ht="15.75" thickBot="1" x14ac:dyDescent="0.3">
      <c r="A46" s="1"/>
      <c r="B46" s="1"/>
      <c r="C46" s="1"/>
      <c r="D46" s="1"/>
      <c r="E46" s="1" t="s">
        <v>44</v>
      </c>
      <c r="F46" s="1"/>
      <c r="G46" s="1"/>
      <c r="H46" s="1"/>
      <c r="I46" s="1"/>
      <c r="J46" s="11">
        <f>ROUND(SUM(J31:J33)+J36+SUM(J43:J45),5)</f>
        <v>1554.1</v>
      </c>
      <c r="K46" s="5"/>
      <c r="L46" s="11">
        <f>ROUND(SUM(L31:L33)+L36+SUM(L43:L45),5)</f>
        <v>950</v>
      </c>
      <c r="M46" s="5"/>
      <c r="N46" s="11">
        <f t="shared" si="2"/>
        <v>604.1</v>
      </c>
      <c r="O46" s="5"/>
      <c r="P46" s="12">
        <f t="shared" si="3"/>
        <v>1.6358900000000001</v>
      </c>
    </row>
    <row r="47" spans="1:19" ht="15.75" thickBot="1" x14ac:dyDescent="0.3">
      <c r="A47" s="1"/>
      <c r="B47" s="1"/>
      <c r="C47" s="1"/>
      <c r="D47" s="1" t="s">
        <v>45</v>
      </c>
      <c r="E47" s="1"/>
      <c r="F47" s="1"/>
      <c r="G47" s="1"/>
      <c r="H47" s="1"/>
      <c r="I47" s="1"/>
      <c r="J47" s="9">
        <f>ROUND(J30+J46,5)</f>
        <v>1554.1</v>
      </c>
      <c r="K47" s="5"/>
      <c r="L47" s="9">
        <f>ROUND(L30+L46,5)</f>
        <v>950</v>
      </c>
      <c r="M47" s="5"/>
      <c r="N47" s="9">
        <f t="shared" si="2"/>
        <v>604.1</v>
      </c>
      <c r="O47" s="5"/>
      <c r="P47" s="10">
        <f t="shared" si="3"/>
        <v>1.6358900000000001</v>
      </c>
      <c r="R47" s="21">
        <f>SUM(R3:R46)</f>
        <v>2875</v>
      </c>
      <c r="S47" s="20" t="s">
        <v>161</v>
      </c>
    </row>
    <row r="48" spans="1:19" x14ac:dyDescent="0.25">
      <c r="A48" s="1"/>
      <c r="B48" s="1"/>
      <c r="C48" s="1" t="s">
        <v>46</v>
      </c>
      <c r="D48" s="1"/>
      <c r="E48" s="1"/>
      <c r="F48" s="1"/>
      <c r="G48" s="1"/>
      <c r="H48" s="1"/>
      <c r="I48" s="1"/>
      <c r="J48" s="4">
        <f>ROUND(J28-J47,5)</f>
        <v>12501.98</v>
      </c>
      <c r="K48" s="5"/>
      <c r="L48" s="4">
        <f>ROUND(L28-L47,5)</f>
        <v>16064</v>
      </c>
      <c r="M48" s="5"/>
      <c r="N48" s="4">
        <f t="shared" si="2"/>
        <v>-3562.02</v>
      </c>
      <c r="O48" s="5"/>
      <c r="P48" s="6">
        <f t="shared" si="3"/>
        <v>0.77825999999999995</v>
      </c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"/>
      <c r="J49" s="4"/>
      <c r="K49" s="5"/>
      <c r="L49" s="4"/>
      <c r="M49" s="5"/>
      <c r="N49" s="4"/>
      <c r="O49" s="5"/>
      <c r="P49" s="6"/>
      <c r="R49" s="24"/>
    </row>
    <row r="50" spans="1:19" x14ac:dyDescent="0.25">
      <c r="A50" s="1"/>
      <c r="B50" s="1"/>
      <c r="C50" s="1"/>
      <c r="D50" s="1" t="s">
        <v>47</v>
      </c>
      <c r="E50" s="1"/>
      <c r="F50" s="1"/>
      <c r="G50" s="1"/>
      <c r="H50" s="1"/>
      <c r="I50" s="1"/>
      <c r="J50" s="4"/>
      <c r="K50" s="5"/>
      <c r="L50" s="4"/>
      <c r="M50" s="5"/>
      <c r="N50" s="4"/>
      <c r="O50" s="5"/>
      <c r="P50" s="6"/>
      <c r="R50" s="25"/>
    </row>
    <row r="51" spans="1:19" x14ac:dyDescent="0.25">
      <c r="A51" s="1"/>
      <c r="B51" s="1"/>
      <c r="C51" s="1"/>
      <c r="D51" s="1"/>
      <c r="E51" s="1" t="s">
        <v>48</v>
      </c>
      <c r="F51" s="1"/>
      <c r="G51" s="1"/>
      <c r="H51" s="1"/>
      <c r="I51" s="1"/>
      <c r="J51" s="4"/>
      <c r="K51" s="5"/>
      <c r="L51" s="4"/>
      <c r="M51" s="5"/>
      <c r="N51" s="4"/>
      <c r="O51" s="5"/>
      <c r="P51" s="6"/>
      <c r="R51" s="25"/>
      <c r="S51" s="26" t="s">
        <v>164</v>
      </c>
    </row>
    <row r="52" spans="1:19" x14ac:dyDescent="0.25">
      <c r="A52" s="1"/>
      <c r="B52" s="1"/>
      <c r="C52" s="1"/>
      <c r="D52" s="1"/>
      <c r="E52" s="1"/>
      <c r="F52" s="32" t="s">
        <v>188</v>
      </c>
      <c r="G52" s="32"/>
      <c r="H52" s="32"/>
      <c r="I52" s="32"/>
      <c r="J52" s="4"/>
      <c r="K52" s="5"/>
      <c r="L52" s="4"/>
      <c r="M52" s="5"/>
      <c r="N52" s="4"/>
      <c r="O52" s="5"/>
      <c r="P52" s="6"/>
      <c r="R52" s="25">
        <v>500</v>
      </c>
      <c r="S52" s="26"/>
    </row>
    <row r="53" spans="1:19" x14ac:dyDescent="0.25">
      <c r="A53" s="1"/>
      <c r="B53" s="1"/>
      <c r="C53" s="1"/>
      <c r="D53" s="1"/>
      <c r="E53" s="1"/>
      <c r="F53" s="1" t="s">
        <v>49</v>
      </c>
      <c r="G53" s="1"/>
      <c r="H53" s="1"/>
      <c r="I53" s="1"/>
      <c r="J53" s="4"/>
      <c r="K53" s="5"/>
      <c r="L53" s="4"/>
      <c r="M53" s="5"/>
      <c r="N53" s="4"/>
      <c r="O53" s="5"/>
      <c r="P53" s="6"/>
      <c r="R53" s="25"/>
    </row>
    <row r="54" spans="1:19" ht="15.75" thickBot="1" x14ac:dyDescent="0.3">
      <c r="A54" s="1"/>
      <c r="B54" s="1"/>
      <c r="C54" s="1"/>
      <c r="D54" s="1"/>
      <c r="E54" s="1"/>
      <c r="F54" s="1"/>
      <c r="G54" s="1" t="s">
        <v>50</v>
      </c>
      <c r="H54" s="1"/>
      <c r="I54" s="1"/>
      <c r="J54" s="7">
        <v>18061</v>
      </c>
      <c r="K54" s="5"/>
      <c r="L54" s="7">
        <v>0</v>
      </c>
      <c r="M54" s="5"/>
      <c r="N54" s="7">
        <f>ROUND((J54-L54),5)</f>
        <v>18061</v>
      </c>
      <c r="O54" s="5"/>
      <c r="P54" s="8">
        <f>ROUND(IF(L54=0, IF(J54=0, 0, 1), J54/L54),5)</f>
        <v>1</v>
      </c>
      <c r="R54" s="25"/>
    </row>
    <row r="55" spans="1:19" x14ac:dyDescent="0.25">
      <c r="A55" s="1"/>
      <c r="B55" s="1"/>
      <c r="C55" s="1"/>
      <c r="D55" s="1"/>
      <c r="E55" s="1"/>
      <c r="F55" s="1" t="s">
        <v>51</v>
      </c>
      <c r="G55" s="1"/>
      <c r="H55" s="1"/>
      <c r="I55" s="1"/>
      <c r="J55" s="4">
        <f>ROUND(SUM(J53:J54),5)</f>
        <v>18061</v>
      </c>
      <c r="K55" s="5"/>
      <c r="L55" s="4">
        <f>ROUND(SUM(L53:L54),5)</f>
        <v>0</v>
      </c>
      <c r="M55" s="5"/>
      <c r="N55" s="4">
        <f>ROUND((J55-L55),5)</f>
        <v>18061</v>
      </c>
      <c r="O55" s="5"/>
      <c r="P55" s="6">
        <f>ROUND(IF(L55=0, IF(J55=0, 0, 1), J55/L55),5)</f>
        <v>1</v>
      </c>
      <c r="R55" s="25"/>
    </row>
    <row r="56" spans="1:19" x14ac:dyDescent="0.25">
      <c r="A56" s="1"/>
      <c r="B56" s="1"/>
      <c r="C56" s="1"/>
      <c r="D56" s="1"/>
      <c r="E56" s="1"/>
      <c r="F56" s="1" t="s">
        <v>52</v>
      </c>
      <c r="G56" s="1"/>
      <c r="H56" s="1"/>
      <c r="I56" s="1"/>
      <c r="J56" s="4">
        <v>710.46</v>
      </c>
      <c r="K56" s="5"/>
      <c r="L56" s="4">
        <v>1535</v>
      </c>
      <c r="M56" s="5"/>
      <c r="N56" s="4">
        <f>ROUND((J56-L56),5)</f>
        <v>-824.54</v>
      </c>
      <c r="O56" s="5"/>
      <c r="P56" s="6">
        <f>ROUND(IF(L56=0, IF(J56=0, 0, 1), J56/L56),5)</f>
        <v>0.46283999999999997</v>
      </c>
      <c r="R56" s="25">
        <v>1600</v>
      </c>
    </row>
    <row r="57" spans="1:19" x14ac:dyDescent="0.25">
      <c r="A57" s="1"/>
      <c r="B57" s="1"/>
      <c r="C57" s="1"/>
      <c r="D57" s="1"/>
      <c r="E57" s="1"/>
      <c r="F57" s="1" t="s">
        <v>53</v>
      </c>
      <c r="G57" s="1"/>
      <c r="H57" s="1"/>
      <c r="I57" s="1"/>
      <c r="J57" s="4"/>
      <c r="K57" s="5"/>
      <c r="L57" s="4"/>
      <c r="M57" s="5"/>
      <c r="N57" s="4"/>
      <c r="O57" s="5"/>
      <c r="P57" s="6"/>
      <c r="R57" s="25"/>
    </row>
    <row r="58" spans="1:19" ht="15.75" thickBot="1" x14ac:dyDescent="0.3">
      <c r="A58" s="1"/>
      <c r="B58" s="1"/>
      <c r="C58" s="1"/>
      <c r="D58" s="1"/>
      <c r="E58" s="1"/>
      <c r="F58" s="1"/>
      <c r="G58" s="1" t="s">
        <v>54</v>
      </c>
      <c r="H58" s="1"/>
      <c r="I58" s="1"/>
      <c r="J58" s="4">
        <v>0</v>
      </c>
      <c r="K58" s="5"/>
      <c r="L58" s="4">
        <v>800</v>
      </c>
      <c r="M58" s="5"/>
      <c r="N58" s="4">
        <f>ROUND((J58-L58),5)</f>
        <v>-800</v>
      </c>
      <c r="O58" s="5"/>
      <c r="P58" s="6">
        <f>ROUND(IF(L58=0, IF(J58=0, 0, 1), J58/L58),5)</f>
        <v>0</v>
      </c>
      <c r="R58" s="25">
        <v>0</v>
      </c>
    </row>
    <row r="59" spans="1:19" ht="15.75" thickBot="1" x14ac:dyDescent="0.3">
      <c r="A59" s="1"/>
      <c r="B59" s="1"/>
      <c r="C59" s="1"/>
      <c r="D59" s="1"/>
      <c r="E59" s="1"/>
      <c r="F59" s="1" t="s">
        <v>55</v>
      </c>
      <c r="G59" s="1"/>
      <c r="H59" s="1"/>
      <c r="I59" s="1"/>
      <c r="J59" s="9">
        <f>ROUND(SUM(J57:J58),5)</f>
        <v>0</v>
      </c>
      <c r="K59" s="5"/>
      <c r="L59" s="9">
        <f>ROUND(SUM(L57:L58),5)</f>
        <v>800</v>
      </c>
      <c r="M59" s="5"/>
      <c r="N59" s="9">
        <f>ROUND((J59-L59),5)</f>
        <v>-800</v>
      </c>
      <c r="O59" s="5"/>
      <c r="P59" s="10">
        <f>ROUND(IF(L59=0, IF(J59=0, 0, 1), J59/L59),5)</f>
        <v>0</v>
      </c>
      <c r="R59" s="25"/>
    </row>
    <row r="60" spans="1:19" x14ac:dyDescent="0.25">
      <c r="A60" s="1"/>
      <c r="B60" s="1"/>
      <c r="C60" s="1"/>
      <c r="D60" s="1"/>
      <c r="E60" s="1" t="s">
        <v>56</v>
      </c>
      <c r="F60" s="1"/>
      <c r="G60" s="1"/>
      <c r="H60" s="1"/>
      <c r="I60" s="1"/>
      <c r="J60" s="4">
        <f>ROUND(J51+SUM(J55:J56)+J59,5)</f>
        <v>18771.46</v>
      </c>
      <c r="K60" s="5"/>
      <c r="L60" s="4">
        <f>ROUND(L51+SUM(L55:L56)+L59,5)</f>
        <v>2335</v>
      </c>
      <c r="M60" s="5"/>
      <c r="N60" s="4">
        <f>ROUND((J60-L60),5)</f>
        <v>16436.46</v>
      </c>
      <c r="O60" s="5"/>
      <c r="P60" s="6">
        <f>ROUND(IF(L60=0, IF(J60=0, 0, 1), J60/L60),5)</f>
        <v>8.0391700000000004</v>
      </c>
      <c r="R60" s="25"/>
    </row>
    <row r="61" spans="1:19" x14ac:dyDescent="0.25">
      <c r="A61" s="1"/>
      <c r="B61" s="1"/>
      <c r="C61" s="1"/>
      <c r="D61" s="1"/>
      <c r="E61" s="1" t="s">
        <v>57</v>
      </c>
      <c r="F61" s="1"/>
      <c r="G61" s="1"/>
      <c r="H61" s="1"/>
      <c r="I61" s="1"/>
      <c r="J61" s="4"/>
      <c r="K61" s="5"/>
      <c r="L61" s="4"/>
      <c r="M61" s="5"/>
      <c r="N61" s="4"/>
      <c r="O61" s="5"/>
      <c r="P61" s="6"/>
      <c r="R61" s="25"/>
    </row>
    <row r="62" spans="1:19" x14ac:dyDescent="0.25">
      <c r="A62" s="1"/>
      <c r="B62" s="1"/>
      <c r="C62" s="1"/>
      <c r="D62" s="1"/>
      <c r="E62" s="1"/>
      <c r="F62" s="1" t="s">
        <v>58</v>
      </c>
      <c r="G62" s="1"/>
      <c r="H62" s="1"/>
      <c r="I62" s="1"/>
      <c r="J62" s="4"/>
      <c r="K62" s="5"/>
      <c r="L62" s="4"/>
      <c r="M62" s="5"/>
      <c r="N62" s="4"/>
      <c r="O62" s="5"/>
      <c r="P62" s="6"/>
      <c r="R62" s="25"/>
    </row>
    <row r="63" spans="1:19" ht="15.75" thickBot="1" x14ac:dyDescent="0.3">
      <c r="A63" s="1"/>
      <c r="B63" s="1"/>
      <c r="C63" s="1"/>
      <c r="D63" s="1"/>
      <c r="E63" s="1"/>
      <c r="F63" s="1"/>
      <c r="G63" s="1" t="s">
        <v>59</v>
      </c>
      <c r="H63" s="1"/>
      <c r="I63" s="1"/>
      <c r="J63" s="7">
        <v>320.64</v>
      </c>
      <c r="K63" s="5"/>
      <c r="L63" s="4"/>
      <c r="M63" s="5"/>
      <c r="N63" s="4"/>
      <c r="O63" s="5"/>
      <c r="P63" s="6"/>
      <c r="R63" s="25">
        <v>400</v>
      </c>
    </row>
    <row r="64" spans="1:19" x14ac:dyDescent="0.25">
      <c r="A64" s="1"/>
      <c r="B64" s="1"/>
      <c r="C64" s="1"/>
      <c r="D64" s="1"/>
      <c r="E64" s="1"/>
      <c r="F64" s="1" t="s">
        <v>60</v>
      </c>
      <c r="G64" s="1"/>
      <c r="H64" s="1"/>
      <c r="I64" s="1"/>
      <c r="J64" s="4">
        <f>ROUND(SUM(J62:J63),5)</f>
        <v>320.64</v>
      </c>
      <c r="K64" s="5"/>
      <c r="L64" s="4"/>
      <c r="M64" s="5"/>
      <c r="N64" s="4"/>
      <c r="O64" s="5"/>
      <c r="P64" s="6"/>
      <c r="R64" s="25"/>
    </row>
    <row r="65" spans="1:19" x14ac:dyDescent="0.25">
      <c r="A65" s="1"/>
      <c r="B65" s="1"/>
      <c r="C65" s="1"/>
      <c r="D65" s="1"/>
      <c r="E65" s="1"/>
      <c r="F65" s="1" t="s">
        <v>61</v>
      </c>
      <c r="G65" s="1"/>
      <c r="H65" s="1"/>
      <c r="I65" s="1"/>
      <c r="J65" s="4"/>
      <c r="K65" s="5"/>
      <c r="L65" s="4"/>
      <c r="M65" s="5"/>
      <c r="N65" s="4"/>
      <c r="O65" s="5"/>
      <c r="P65" s="6"/>
      <c r="R65" s="25"/>
    </row>
    <row r="66" spans="1:19" x14ac:dyDescent="0.25">
      <c r="A66" s="1"/>
      <c r="B66" s="1"/>
      <c r="C66" s="1"/>
      <c r="D66" s="1"/>
      <c r="E66" s="1"/>
      <c r="F66" s="1"/>
      <c r="G66" s="1" t="s">
        <v>162</v>
      </c>
      <c r="H66" s="1"/>
      <c r="I66" s="1"/>
      <c r="J66" s="4"/>
      <c r="K66" s="5"/>
      <c r="L66" s="4"/>
      <c r="M66" s="5"/>
      <c r="N66" s="4"/>
      <c r="O66" s="5"/>
      <c r="P66" s="6"/>
      <c r="R66" s="25"/>
    </row>
    <row r="67" spans="1:19" ht="15.75" thickBot="1" x14ac:dyDescent="0.3">
      <c r="A67" s="1"/>
      <c r="B67" s="1"/>
      <c r="C67" s="1"/>
      <c r="D67" s="1"/>
      <c r="E67" s="1"/>
      <c r="F67" s="1"/>
      <c r="G67" s="1"/>
      <c r="H67" s="1" t="s">
        <v>62</v>
      </c>
      <c r="I67" s="1"/>
      <c r="J67" s="7">
        <v>0</v>
      </c>
      <c r="K67" s="5"/>
      <c r="L67" s="7">
        <v>200</v>
      </c>
      <c r="M67" s="5"/>
      <c r="N67" s="7">
        <f>ROUND((J67-L67),5)</f>
        <v>-200</v>
      </c>
      <c r="O67" s="5"/>
      <c r="P67" s="8">
        <f>ROUND(IF(L67=0, IF(J67=0, 0, 1), J67/L67),5)</f>
        <v>0</v>
      </c>
      <c r="R67" s="25">
        <v>200</v>
      </c>
    </row>
    <row r="68" spans="1:19" x14ac:dyDescent="0.25">
      <c r="A68" s="1"/>
      <c r="B68" s="1"/>
      <c r="C68" s="1"/>
      <c r="D68" s="1"/>
      <c r="E68" s="1"/>
      <c r="F68" s="1"/>
      <c r="G68" s="1" t="s">
        <v>163</v>
      </c>
      <c r="H68" s="1"/>
      <c r="I68" s="1"/>
      <c r="J68" s="4">
        <f>ROUND(SUM(J66:J67),5)</f>
        <v>0</v>
      </c>
      <c r="K68" s="5"/>
      <c r="L68" s="4">
        <f>ROUND(SUM(L66:L67),5)</f>
        <v>200</v>
      </c>
      <c r="M68" s="5"/>
      <c r="N68" s="4">
        <f>ROUND((J68-L68),5)</f>
        <v>-200</v>
      </c>
      <c r="O68" s="5"/>
      <c r="P68" s="6">
        <f>ROUND(IF(L68=0, IF(J68=0, 0, 1), J68/L68),5)</f>
        <v>0</v>
      </c>
      <c r="R68" s="25">
        <v>200</v>
      </c>
    </row>
    <row r="69" spans="1:19" x14ac:dyDescent="0.25">
      <c r="A69" s="1"/>
      <c r="B69" s="1"/>
      <c r="C69" s="1"/>
      <c r="D69" s="1"/>
      <c r="E69" s="1"/>
      <c r="F69" s="1"/>
      <c r="G69" s="1" t="s">
        <v>63</v>
      </c>
      <c r="H69" s="1"/>
      <c r="I69" s="1"/>
      <c r="J69" s="4"/>
      <c r="K69" s="5"/>
      <c r="L69" s="4"/>
      <c r="M69" s="5"/>
      <c r="N69" s="4"/>
      <c r="O69" s="5"/>
      <c r="P69" s="6"/>
      <c r="R69" s="25"/>
    </row>
    <row r="70" spans="1:19" ht="15.75" thickBot="1" x14ac:dyDescent="0.3">
      <c r="A70" s="1"/>
      <c r="B70" s="1"/>
      <c r="C70" s="1"/>
      <c r="D70" s="1"/>
      <c r="E70" s="1"/>
      <c r="F70" s="1"/>
      <c r="G70" s="1"/>
      <c r="H70" s="1" t="s">
        <v>64</v>
      </c>
      <c r="I70" s="1"/>
      <c r="J70" s="7">
        <v>0</v>
      </c>
      <c r="K70" s="5"/>
      <c r="L70" s="7">
        <v>100</v>
      </c>
      <c r="M70" s="5"/>
      <c r="N70" s="7">
        <f>ROUND((J70-L70),5)</f>
        <v>-100</v>
      </c>
      <c r="O70" s="5"/>
      <c r="P70" s="8">
        <f>ROUND(IF(L70=0, IF(J70=0, 0, 1), J70/L70),5)</f>
        <v>0</v>
      </c>
      <c r="R70" s="25">
        <v>100</v>
      </c>
    </row>
    <row r="71" spans="1:19" x14ac:dyDescent="0.25">
      <c r="A71" s="1"/>
      <c r="B71" s="1"/>
      <c r="C71" s="1"/>
      <c r="D71" s="1"/>
      <c r="E71" s="1"/>
      <c r="F71" s="1"/>
      <c r="G71" s="1" t="s">
        <v>65</v>
      </c>
      <c r="H71" s="1"/>
      <c r="I71" s="1"/>
      <c r="J71" s="4">
        <f>ROUND(SUM(J69:J70),5)</f>
        <v>0</v>
      </c>
      <c r="K71" s="5"/>
      <c r="L71" s="4">
        <f>ROUND(SUM(L69:L70),5)</f>
        <v>100</v>
      </c>
      <c r="M71" s="5"/>
      <c r="N71" s="4">
        <f>ROUND((J71-L71),5)</f>
        <v>-100</v>
      </c>
      <c r="O71" s="5"/>
      <c r="P71" s="6">
        <f>ROUND(IF(L71=0, IF(J71=0, 0, 1), J71/L71),5)</f>
        <v>0</v>
      </c>
      <c r="R71" s="25"/>
    </row>
    <row r="72" spans="1:19" x14ac:dyDescent="0.25">
      <c r="A72" s="1"/>
      <c r="B72" s="1"/>
      <c r="C72" s="1"/>
      <c r="D72" s="1"/>
      <c r="E72" s="1"/>
      <c r="F72" s="1"/>
      <c r="G72" s="1" t="s">
        <v>66</v>
      </c>
      <c r="H72" s="1"/>
      <c r="I72" s="1"/>
      <c r="J72" s="4"/>
      <c r="K72" s="5"/>
      <c r="L72" s="4"/>
      <c r="M72" s="5"/>
      <c r="N72" s="4"/>
      <c r="O72" s="5"/>
      <c r="P72" s="6"/>
      <c r="R72" s="25"/>
    </row>
    <row r="73" spans="1:19" x14ac:dyDescent="0.25">
      <c r="A73" s="1"/>
      <c r="B73" s="1"/>
      <c r="C73" s="1"/>
      <c r="D73" s="1"/>
      <c r="E73" s="1"/>
      <c r="F73" s="1"/>
      <c r="G73" s="1"/>
      <c r="H73" s="1" t="s">
        <v>67</v>
      </c>
      <c r="I73" s="1"/>
      <c r="J73" s="4">
        <v>200</v>
      </c>
      <c r="K73" s="5"/>
      <c r="L73" s="4">
        <v>500</v>
      </c>
      <c r="M73" s="5"/>
      <c r="N73" s="4">
        <f>ROUND((J73-L73),5)</f>
        <v>-300</v>
      </c>
      <c r="O73" s="5"/>
      <c r="P73" s="6">
        <f>ROUND(IF(L73=0, IF(J73=0, 0, 1), J73/L73),5)</f>
        <v>0.4</v>
      </c>
      <c r="R73" s="25">
        <v>500</v>
      </c>
    </row>
    <row r="74" spans="1:19" x14ac:dyDescent="0.25">
      <c r="A74" s="1"/>
      <c r="B74" s="1"/>
      <c r="C74" s="1"/>
      <c r="D74" s="1"/>
      <c r="E74" s="1"/>
      <c r="F74" s="1"/>
      <c r="G74" s="1"/>
      <c r="H74" s="1" t="s">
        <v>68</v>
      </c>
      <c r="I74" s="1"/>
      <c r="J74" s="4">
        <v>50</v>
      </c>
      <c r="K74" s="5"/>
      <c r="L74" s="4"/>
      <c r="M74" s="5"/>
      <c r="N74" s="4"/>
      <c r="O74" s="5"/>
      <c r="P74" s="6"/>
      <c r="R74" s="25"/>
    </row>
    <row r="75" spans="1:19" ht="15.75" thickBot="1" x14ac:dyDescent="0.3">
      <c r="A75" s="1"/>
      <c r="B75" s="1"/>
      <c r="C75" s="1"/>
      <c r="D75" s="1"/>
      <c r="E75" s="1"/>
      <c r="F75" s="1"/>
      <c r="G75" s="1"/>
      <c r="H75" s="1" t="s">
        <v>69</v>
      </c>
      <c r="I75" s="1"/>
      <c r="J75" s="4">
        <v>0</v>
      </c>
      <c r="K75" s="5"/>
      <c r="L75" s="4">
        <v>400</v>
      </c>
      <c r="M75" s="5"/>
      <c r="N75" s="4">
        <f>ROUND((J75-L75),5)</f>
        <v>-400</v>
      </c>
      <c r="O75" s="5"/>
      <c r="P75" s="6">
        <f>ROUND(IF(L75=0, IF(J75=0, 0, 1), J75/L75),5)</f>
        <v>0</v>
      </c>
      <c r="R75" s="25">
        <v>400</v>
      </c>
    </row>
    <row r="76" spans="1:19" ht="15.75" thickBot="1" x14ac:dyDescent="0.3">
      <c r="A76" s="1"/>
      <c r="B76" s="1"/>
      <c r="C76" s="1"/>
      <c r="D76" s="1"/>
      <c r="E76" s="1"/>
      <c r="F76" s="1"/>
      <c r="G76" s="1" t="s">
        <v>70</v>
      </c>
      <c r="H76" s="1"/>
      <c r="I76" s="1"/>
      <c r="J76" s="9">
        <f>ROUND(SUM(J72:J75),5)</f>
        <v>250</v>
      </c>
      <c r="K76" s="5"/>
      <c r="L76" s="9">
        <f>ROUND(SUM(L72:L75),5)</f>
        <v>900</v>
      </c>
      <c r="M76" s="5"/>
      <c r="N76" s="9">
        <f>ROUND((J76-L76),5)</f>
        <v>-650</v>
      </c>
      <c r="O76" s="5"/>
      <c r="P76" s="10">
        <f>ROUND(IF(L76=0, IF(J76=0, 0, 1), J76/L76),5)</f>
        <v>0.27778000000000003</v>
      </c>
      <c r="R76" s="25">
        <v>250</v>
      </c>
    </row>
    <row r="77" spans="1:19" x14ac:dyDescent="0.25">
      <c r="A77" s="1"/>
      <c r="B77" s="1"/>
      <c r="C77" s="1"/>
      <c r="D77" s="1"/>
      <c r="E77" s="1"/>
      <c r="F77" s="1" t="s">
        <v>71</v>
      </c>
      <c r="G77" s="1"/>
      <c r="H77" s="1"/>
      <c r="I77" s="1"/>
      <c r="J77" s="4">
        <f>ROUND(J65+J68+J71+J76,5)</f>
        <v>250</v>
      </c>
      <c r="K77" s="5"/>
      <c r="L77" s="4">
        <f>ROUND(L65+L68+L71+L76,5)</f>
        <v>1200</v>
      </c>
      <c r="M77" s="5"/>
      <c r="N77" s="4">
        <f>ROUND((J77-L77),5)</f>
        <v>-950</v>
      </c>
      <c r="O77" s="5"/>
      <c r="P77" s="6">
        <f>ROUND(IF(L77=0, IF(J77=0, 0, 1), J77/L77),5)</f>
        <v>0.20832999999999999</v>
      </c>
      <c r="R77" s="25"/>
    </row>
    <row r="78" spans="1:19" x14ac:dyDescent="0.25">
      <c r="A78" s="1"/>
      <c r="B78" s="1"/>
      <c r="C78" s="1"/>
      <c r="D78" s="1"/>
      <c r="E78" s="1"/>
      <c r="F78" s="1" t="s">
        <v>72</v>
      </c>
      <c r="G78" s="1"/>
      <c r="H78" s="1"/>
      <c r="I78" s="1"/>
      <c r="J78" s="4"/>
      <c r="K78" s="5"/>
      <c r="L78" s="4"/>
      <c r="M78" s="5"/>
      <c r="N78" s="4"/>
      <c r="O78" s="5"/>
      <c r="P78" s="6"/>
      <c r="R78" s="25"/>
    </row>
    <row r="79" spans="1:19" x14ac:dyDescent="0.25">
      <c r="A79" s="1"/>
      <c r="B79" s="1"/>
      <c r="C79" s="1"/>
      <c r="D79" s="1"/>
      <c r="E79" s="1"/>
      <c r="F79" s="1"/>
      <c r="G79" s="1"/>
      <c r="I79" s="32" t="s">
        <v>186</v>
      </c>
      <c r="J79" s="4"/>
      <c r="K79" s="5"/>
      <c r="L79" s="4"/>
      <c r="M79" s="5"/>
      <c r="N79" s="4"/>
      <c r="O79" s="5"/>
      <c r="P79" s="6"/>
      <c r="R79" s="25">
        <v>1000</v>
      </c>
      <c r="S79" t="s">
        <v>187</v>
      </c>
    </row>
    <row r="80" spans="1:19" x14ac:dyDescent="0.25">
      <c r="A80" s="1"/>
      <c r="B80" s="1"/>
      <c r="C80" s="1"/>
      <c r="D80" s="1"/>
      <c r="E80" s="1"/>
      <c r="F80" s="1"/>
      <c r="G80" s="1" t="s">
        <v>73</v>
      </c>
      <c r="H80" s="1"/>
      <c r="I80" s="1"/>
      <c r="J80" s="4"/>
      <c r="K80" s="5"/>
      <c r="L80" s="4"/>
      <c r="M80" s="5"/>
      <c r="N80" s="4"/>
      <c r="O80" s="5"/>
      <c r="P80" s="6"/>
      <c r="R80" s="25"/>
    </row>
    <row r="81" spans="1:19" ht="15.75" thickBot="1" x14ac:dyDescent="0.3">
      <c r="A81" s="1"/>
      <c r="B81" s="1"/>
      <c r="C81" s="1"/>
      <c r="D81" s="1"/>
      <c r="E81" s="1"/>
      <c r="F81" s="1"/>
      <c r="G81" s="1"/>
      <c r="H81" s="1" t="s">
        <v>74</v>
      </c>
      <c r="I81" s="1"/>
      <c r="J81" s="7">
        <v>474.76</v>
      </c>
      <c r="K81" s="5"/>
      <c r="L81" s="7">
        <v>500</v>
      </c>
      <c r="M81" s="5"/>
      <c r="N81" s="7">
        <f>ROUND((J81-L81),5)</f>
        <v>-25.24</v>
      </c>
      <c r="O81" s="5"/>
      <c r="P81" s="8">
        <f>ROUND(IF(L81=0, IF(J81=0, 0, 1), J81/L81),5)</f>
        <v>0.94952000000000003</v>
      </c>
      <c r="R81" s="25">
        <v>500</v>
      </c>
    </row>
    <row r="82" spans="1:19" x14ac:dyDescent="0.25">
      <c r="A82" s="1"/>
      <c r="B82" s="1"/>
      <c r="C82" s="1"/>
      <c r="D82" s="1"/>
      <c r="E82" s="1"/>
      <c r="F82" s="1"/>
      <c r="G82" s="1" t="s">
        <v>75</v>
      </c>
      <c r="H82" s="1"/>
      <c r="I82" s="1"/>
      <c r="J82" s="4">
        <f>ROUND(SUM(J80:J81),5)</f>
        <v>474.76</v>
      </c>
      <c r="K82" s="5"/>
      <c r="L82" s="4">
        <f>ROUND(SUM(L80:L81),5)</f>
        <v>500</v>
      </c>
      <c r="M82" s="5"/>
      <c r="N82" s="4">
        <f>ROUND((J82-L82),5)</f>
        <v>-25.24</v>
      </c>
      <c r="O82" s="5"/>
      <c r="P82" s="6">
        <f>ROUND(IF(L82=0, IF(J82=0, 0, 1), J82/L82),5)</f>
        <v>0.94952000000000003</v>
      </c>
      <c r="R82" s="25"/>
    </row>
    <row r="83" spans="1:19" x14ac:dyDescent="0.25">
      <c r="A83" s="1"/>
      <c r="B83" s="1"/>
      <c r="C83" s="1"/>
      <c r="D83" s="1"/>
      <c r="E83" s="1"/>
      <c r="F83" s="1"/>
      <c r="G83" s="1" t="s">
        <v>76</v>
      </c>
      <c r="H83" s="1"/>
      <c r="I83" s="1"/>
      <c r="J83" s="4"/>
      <c r="K83" s="5"/>
      <c r="L83" s="4"/>
      <c r="M83" s="5"/>
      <c r="N83" s="4"/>
      <c r="O83" s="5"/>
      <c r="P83" s="6"/>
      <c r="R83" s="25"/>
    </row>
    <row r="84" spans="1:19" ht="15.75" thickBot="1" x14ac:dyDescent="0.3">
      <c r="A84" s="1"/>
      <c r="B84" s="1"/>
      <c r="C84" s="1"/>
      <c r="D84" s="1"/>
      <c r="E84" s="1"/>
      <c r="F84" s="1"/>
      <c r="G84" s="1"/>
      <c r="H84" s="1" t="s">
        <v>77</v>
      </c>
      <c r="I84" s="1"/>
      <c r="J84" s="7">
        <v>0</v>
      </c>
      <c r="K84" s="5"/>
      <c r="L84" s="7">
        <v>200</v>
      </c>
      <c r="M84" s="5"/>
      <c r="N84" s="7">
        <f>ROUND((J84-L84),5)</f>
        <v>-200</v>
      </c>
      <c r="O84" s="5"/>
      <c r="P84" s="8">
        <f>ROUND(IF(L84=0, IF(J84=0, 0, 1), J84/L84),5)</f>
        <v>0</v>
      </c>
      <c r="R84" s="25">
        <v>200</v>
      </c>
    </row>
    <row r="85" spans="1:19" x14ac:dyDescent="0.25">
      <c r="A85" s="1"/>
      <c r="B85" s="1"/>
      <c r="C85" s="1"/>
      <c r="D85" s="1"/>
      <c r="E85" s="1"/>
      <c r="F85" s="1"/>
      <c r="G85" s="1" t="s">
        <v>78</v>
      </c>
      <c r="H85" s="1"/>
      <c r="I85" s="1"/>
      <c r="J85" s="4">
        <f>ROUND(SUM(J83:J84),5)</f>
        <v>0</v>
      </c>
      <c r="K85" s="5"/>
      <c r="L85" s="4">
        <f>ROUND(SUM(L83:L84),5)</f>
        <v>200</v>
      </c>
      <c r="M85" s="5"/>
      <c r="N85" s="4">
        <f>ROUND((J85-L85),5)</f>
        <v>-200</v>
      </c>
      <c r="O85" s="5"/>
      <c r="P85" s="6">
        <f>ROUND(IF(L85=0, IF(J85=0, 0, 1), J85/L85),5)</f>
        <v>0</v>
      </c>
      <c r="R85" s="25"/>
    </row>
    <row r="86" spans="1:19" x14ac:dyDescent="0.25">
      <c r="A86" s="1"/>
      <c r="B86" s="1"/>
      <c r="C86" s="1"/>
      <c r="D86" s="1"/>
      <c r="E86" s="1"/>
      <c r="F86" s="1"/>
      <c r="G86" s="1" t="s">
        <v>79</v>
      </c>
      <c r="H86" s="1"/>
      <c r="I86" s="1"/>
      <c r="J86" s="4"/>
      <c r="K86" s="5"/>
      <c r="L86" s="4"/>
      <c r="M86" s="5"/>
      <c r="N86" s="4"/>
      <c r="O86" s="5"/>
      <c r="P86" s="6"/>
      <c r="R86" s="25"/>
    </row>
    <row r="87" spans="1:19" ht="15.75" thickBot="1" x14ac:dyDescent="0.3">
      <c r="A87" s="1"/>
      <c r="B87" s="1"/>
      <c r="C87" s="1"/>
      <c r="D87" s="1"/>
      <c r="E87" s="1"/>
      <c r="F87" s="1"/>
      <c r="G87" s="1"/>
      <c r="H87" s="1" t="s">
        <v>80</v>
      </c>
      <c r="I87" s="1"/>
      <c r="J87" s="7">
        <v>526.17999999999995</v>
      </c>
      <c r="K87" s="5"/>
      <c r="L87" s="7">
        <v>200</v>
      </c>
      <c r="M87" s="5"/>
      <c r="N87" s="7">
        <f>ROUND((J87-L87),5)</f>
        <v>326.18</v>
      </c>
      <c r="O87" s="5"/>
      <c r="P87" s="8">
        <f>ROUND(IF(L87=0, IF(J87=0, 0, 1), J87/L87),5)</f>
        <v>2.6309</v>
      </c>
      <c r="R87" s="25">
        <v>1000</v>
      </c>
      <c r="S87" t="s">
        <v>179</v>
      </c>
    </row>
    <row r="88" spans="1:19" x14ac:dyDescent="0.25">
      <c r="A88" s="1"/>
      <c r="B88" s="1"/>
      <c r="C88" s="1"/>
      <c r="D88" s="1"/>
      <c r="E88" s="1"/>
      <c r="F88" s="1"/>
      <c r="G88" s="1" t="s">
        <v>81</v>
      </c>
      <c r="H88" s="1"/>
      <c r="I88" s="1"/>
      <c r="J88" s="4">
        <f>ROUND(SUM(J86:J87),5)</f>
        <v>526.17999999999995</v>
      </c>
      <c r="K88" s="5"/>
      <c r="L88" s="4">
        <f>ROUND(SUM(L86:L87),5)</f>
        <v>200</v>
      </c>
      <c r="M88" s="5"/>
      <c r="N88" s="4">
        <f>ROUND((J88-L88),5)</f>
        <v>326.18</v>
      </c>
      <c r="O88" s="5"/>
      <c r="P88" s="6">
        <f>ROUND(IF(L88=0, IF(J88=0, 0, 1), J88/L88),5)</f>
        <v>2.6309</v>
      </c>
      <c r="R88" s="25"/>
    </row>
    <row r="89" spans="1:19" x14ac:dyDescent="0.25">
      <c r="A89" s="1"/>
      <c r="B89" s="1"/>
      <c r="C89" s="1"/>
      <c r="D89" s="1"/>
      <c r="E89" s="1"/>
      <c r="F89" s="1"/>
      <c r="G89" s="1" t="s">
        <v>82</v>
      </c>
      <c r="H89" s="1"/>
      <c r="I89" s="1"/>
      <c r="J89" s="4"/>
      <c r="K89" s="5"/>
      <c r="L89" s="4"/>
      <c r="M89" s="5"/>
      <c r="N89" s="4"/>
      <c r="O89" s="5"/>
      <c r="P89" s="6"/>
      <c r="R89" s="25"/>
    </row>
    <row r="90" spans="1:19" ht="15.75" thickBot="1" x14ac:dyDescent="0.3">
      <c r="A90" s="1"/>
      <c r="B90" s="1"/>
      <c r="C90" s="1"/>
      <c r="D90" s="1"/>
      <c r="E90" s="1"/>
      <c r="F90" s="1"/>
      <c r="G90" s="1"/>
      <c r="H90" s="1" t="s">
        <v>83</v>
      </c>
      <c r="I90" s="1"/>
      <c r="J90" s="7">
        <v>200</v>
      </c>
      <c r="K90" s="5"/>
      <c r="L90" s="7">
        <v>200</v>
      </c>
      <c r="M90" s="5"/>
      <c r="N90" s="7">
        <f>ROUND((J90-L90),5)</f>
        <v>0</v>
      </c>
      <c r="O90" s="5"/>
      <c r="P90" s="8">
        <f>ROUND(IF(L90=0, IF(J90=0, 0, 1), J90/L90),5)</f>
        <v>1</v>
      </c>
      <c r="R90" s="25">
        <v>300</v>
      </c>
    </row>
    <row r="91" spans="1:19" x14ac:dyDescent="0.25">
      <c r="A91" s="1"/>
      <c r="B91" s="1"/>
      <c r="C91" s="1"/>
      <c r="D91" s="1"/>
      <c r="E91" s="1"/>
      <c r="F91" s="1"/>
      <c r="G91" s="1" t="s">
        <v>84</v>
      </c>
      <c r="H91" s="1"/>
      <c r="I91" s="1"/>
      <c r="J91" s="4">
        <f>ROUND(SUM(J89:J90),5)</f>
        <v>200</v>
      </c>
      <c r="K91" s="5"/>
      <c r="L91" s="4">
        <f>ROUND(SUM(L89:L90),5)</f>
        <v>200</v>
      </c>
      <c r="M91" s="5"/>
      <c r="N91" s="4">
        <f>ROUND((J91-L91),5)</f>
        <v>0</v>
      </c>
      <c r="O91" s="5"/>
      <c r="P91" s="6">
        <f>ROUND(IF(L91=0, IF(J91=0, 0, 1), J91/L91),5)</f>
        <v>1</v>
      </c>
      <c r="R91" s="25"/>
    </row>
    <row r="92" spans="1:19" x14ac:dyDescent="0.25">
      <c r="A92" s="1"/>
      <c r="B92" s="1"/>
      <c r="C92" s="1"/>
      <c r="D92" s="1"/>
      <c r="E92" s="1"/>
      <c r="F92" s="1"/>
      <c r="G92" s="1" t="s">
        <v>85</v>
      </c>
      <c r="H92" s="1"/>
      <c r="I92" s="1"/>
      <c r="J92" s="4">
        <v>100</v>
      </c>
      <c r="K92" s="5"/>
      <c r="L92" s="4"/>
      <c r="M92" s="5"/>
      <c r="N92" s="4"/>
      <c r="O92" s="5"/>
      <c r="P92" s="6"/>
      <c r="R92" s="25"/>
    </row>
    <row r="93" spans="1:19" x14ac:dyDescent="0.25">
      <c r="A93" s="1"/>
      <c r="B93" s="1"/>
      <c r="C93" s="1"/>
      <c r="D93" s="1"/>
      <c r="E93" s="1"/>
      <c r="F93" s="1"/>
      <c r="G93" s="1" t="s">
        <v>86</v>
      </c>
      <c r="H93" s="1"/>
      <c r="I93" s="1"/>
      <c r="J93" s="4"/>
      <c r="K93" s="5"/>
      <c r="L93" s="4"/>
      <c r="M93" s="5"/>
      <c r="N93" s="4"/>
      <c r="O93" s="5"/>
      <c r="P93" s="6"/>
      <c r="R93" s="25"/>
    </row>
    <row r="94" spans="1:19" ht="15.75" thickBot="1" x14ac:dyDescent="0.3">
      <c r="A94" s="1"/>
      <c r="B94" s="1"/>
      <c r="C94" s="1"/>
      <c r="D94" s="1"/>
      <c r="E94" s="1"/>
      <c r="F94" s="1"/>
      <c r="G94" s="1"/>
      <c r="H94" s="1" t="s">
        <v>87</v>
      </c>
      <c r="I94" s="1"/>
      <c r="J94" s="7">
        <v>0</v>
      </c>
      <c r="K94" s="5"/>
      <c r="L94" s="7">
        <v>200</v>
      </c>
      <c r="M94" s="5"/>
      <c r="N94" s="7">
        <f>ROUND((J94-L94),5)</f>
        <v>-200</v>
      </c>
      <c r="O94" s="5"/>
      <c r="P94" s="8">
        <f>ROUND(IF(L94=0, IF(J94=0, 0, 1), J94/L94),5)</f>
        <v>0</v>
      </c>
      <c r="R94" s="25"/>
    </row>
    <row r="95" spans="1:19" x14ac:dyDescent="0.25">
      <c r="A95" s="1"/>
      <c r="B95" s="1"/>
      <c r="C95" s="1"/>
      <c r="D95" s="1"/>
      <c r="E95" s="1"/>
      <c r="F95" s="1"/>
      <c r="G95" s="1" t="s">
        <v>88</v>
      </c>
      <c r="H95" s="1"/>
      <c r="I95" s="1"/>
      <c r="J95" s="4">
        <f>ROUND(SUM(J93:J94),5)</f>
        <v>0</v>
      </c>
      <c r="K95" s="5"/>
      <c r="L95" s="4">
        <f>ROUND(SUM(L93:L94),5)</f>
        <v>200</v>
      </c>
      <c r="M95" s="5"/>
      <c r="N95" s="4">
        <f>ROUND((J95-L95),5)</f>
        <v>-200</v>
      </c>
      <c r="O95" s="5"/>
      <c r="P95" s="6">
        <f>ROUND(IF(L95=0, IF(J95=0, 0, 1), J95/L95),5)</f>
        <v>0</v>
      </c>
      <c r="R95" s="25">
        <v>500</v>
      </c>
      <c r="S95" t="s">
        <v>170</v>
      </c>
    </row>
    <row r="96" spans="1:19" x14ac:dyDescent="0.25">
      <c r="A96" s="1"/>
      <c r="B96" s="1"/>
      <c r="C96" s="1"/>
      <c r="D96" s="1"/>
      <c r="E96" s="1"/>
      <c r="F96" s="1"/>
      <c r="G96" s="1" t="s">
        <v>89</v>
      </c>
      <c r="H96" s="1"/>
      <c r="I96" s="1"/>
      <c r="J96" s="4">
        <v>0</v>
      </c>
      <c r="K96" s="5"/>
      <c r="L96" s="4">
        <v>1500</v>
      </c>
      <c r="M96" s="5"/>
      <c r="N96" s="4">
        <f>ROUND((J96-L96),5)</f>
        <v>-1500</v>
      </c>
      <c r="O96" s="5"/>
      <c r="P96" s="6">
        <f>ROUND(IF(L96=0, IF(J96=0, 0, 1), J96/L96),5)</f>
        <v>0</v>
      </c>
      <c r="R96" s="25">
        <v>0</v>
      </c>
      <c r="S96" t="s">
        <v>178</v>
      </c>
    </row>
    <row r="97" spans="1:19" x14ac:dyDescent="0.25">
      <c r="A97" s="1"/>
      <c r="B97" s="1"/>
      <c r="C97" s="1"/>
      <c r="D97" s="1"/>
      <c r="E97" s="1"/>
      <c r="F97" s="1"/>
      <c r="G97" s="1" t="s">
        <v>90</v>
      </c>
      <c r="H97" s="1"/>
      <c r="I97" s="1"/>
      <c r="J97" s="4"/>
      <c r="K97" s="5"/>
      <c r="L97" s="4"/>
      <c r="M97" s="5"/>
      <c r="N97" s="4"/>
      <c r="O97" s="5"/>
      <c r="P97" s="6"/>
      <c r="R97" s="25"/>
    </row>
    <row r="98" spans="1:19" x14ac:dyDescent="0.25">
      <c r="A98" s="1"/>
      <c r="B98" s="1"/>
      <c r="C98" s="1"/>
      <c r="D98" s="1"/>
      <c r="E98" s="1"/>
      <c r="F98" s="1"/>
      <c r="G98" s="1"/>
      <c r="H98" s="1" t="s">
        <v>91</v>
      </c>
      <c r="I98" s="1"/>
      <c r="J98" s="4">
        <v>4250</v>
      </c>
      <c r="K98" s="5"/>
      <c r="L98" s="4">
        <v>0</v>
      </c>
      <c r="M98" s="5"/>
      <c r="N98" s="4">
        <f>ROUND((J98-L98),5)</f>
        <v>4250</v>
      </c>
      <c r="O98" s="5"/>
      <c r="P98" s="6">
        <f>ROUND(IF(L98=0, IF(J98=0, 0, 1), J98/L98),5)</f>
        <v>1</v>
      </c>
      <c r="R98" s="25">
        <v>1000</v>
      </c>
      <c r="S98" t="s">
        <v>158</v>
      </c>
    </row>
    <row r="99" spans="1:19" x14ac:dyDescent="0.25">
      <c r="A99" s="1"/>
      <c r="B99" s="1"/>
      <c r="C99" s="1"/>
      <c r="D99" s="1"/>
      <c r="E99" s="1"/>
      <c r="F99" s="1"/>
      <c r="G99" s="1"/>
      <c r="H99" s="1" t="s">
        <v>92</v>
      </c>
      <c r="I99" s="1"/>
      <c r="J99" s="4">
        <v>0</v>
      </c>
      <c r="K99" s="5"/>
      <c r="L99" s="4">
        <v>240</v>
      </c>
      <c r="M99" s="5"/>
      <c r="N99" s="4">
        <f>ROUND((J99-L99),5)</f>
        <v>-240</v>
      </c>
      <c r="O99" s="5"/>
      <c r="P99" s="6">
        <f>ROUND(IF(L99=0, IF(J99=0, 0, 1), J99/L99),5)</f>
        <v>0</v>
      </c>
      <c r="R99" s="25">
        <v>250</v>
      </c>
    </row>
    <row r="100" spans="1:19" x14ac:dyDescent="0.25">
      <c r="A100" s="1"/>
      <c r="B100" s="1"/>
      <c r="C100" s="1"/>
      <c r="D100" s="1"/>
      <c r="E100" s="1"/>
      <c r="F100" s="1"/>
      <c r="G100" s="1"/>
      <c r="H100" s="1" t="s">
        <v>93</v>
      </c>
      <c r="I100" s="1"/>
      <c r="J100" s="4"/>
      <c r="K100" s="5"/>
      <c r="L100" s="4"/>
      <c r="M100" s="5"/>
      <c r="N100" s="4"/>
      <c r="O100" s="5"/>
      <c r="P100" s="6"/>
      <c r="R100" s="25"/>
    </row>
    <row r="101" spans="1:19" ht="15.75" thickBot="1" x14ac:dyDescent="0.3">
      <c r="A101" s="1"/>
      <c r="B101" s="1"/>
      <c r="C101" s="1"/>
      <c r="D101" s="1"/>
      <c r="E101" s="1"/>
      <c r="F101" s="1"/>
      <c r="G101" s="1"/>
      <c r="H101" s="1"/>
      <c r="I101" s="1" t="s">
        <v>94</v>
      </c>
      <c r="J101" s="4">
        <v>40</v>
      </c>
      <c r="K101" s="5"/>
      <c r="L101" s="4">
        <v>0</v>
      </c>
      <c r="M101" s="5"/>
      <c r="N101" s="4">
        <f>ROUND((J101-L101),5)</f>
        <v>40</v>
      </c>
      <c r="O101" s="5"/>
      <c r="P101" s="6">
        <f>ROUND(IF(L101=0, IF(J101=0, 0, 1), J101/L101),5)</f>
        <v>1</v>
      </c>
      <c r="R101" s="25"/>
    </row>
    <row r="102" spans="1:19" ht="15.75" thickBot="1" x14ac:dyDescent="0.3">
      <c r="A102" s="1"/>
      <c r="B102" s="1"/>
      <c r="C102" s="1"/>
      <c r="D102" s="1"/>
      <c r="E102" s="1"/>
      <c r="F102" s="1"/>
      <c r="G102" s="1"/>
      <c r="H102" s="1" t="s">
        <v>95</v>
      </c>
      <c r="I102" s="1"/>
      <c r="J102" s="11">
        <f>ROUND(SUM(J100:J101),5)</f>
        <v>40</v>
      </c>
      <c r="K102" s="5"/>
      <c r="L102" s="11">
        <f>ROUND(SUM(L100:L101),5)</f>
        <v>0</v>
      </c>
      <c r="M102" s="5"/>
      <c r="N102" s="11">
        <f>ROUND((J102-L102),5)</f>
        <v>40</v>
      </c>
      <c r="O102" s="5"/>
      <c r="P102" s="12">
        <f>ROUND(IF(L102=0, IF(J102=0, 0, 1), J102/L102),5)</f>
        <v>1</v>
      </c>
      <c r="R102" s="25"/>
    </row>
    <row r="103" spans="1:19" ht="15.75" thickBot="1" x14ac:dyDescent="0.3">
      <c r="A103" s="1"/>
      <c r="B103" s="1"/>
      <c r="C103" s="1"/>
      <c r="D103" s="1"/>
      <c r="E103" s="1"/>
      <c r="F103" s="1"/>
      <c r="G103" s="1" t="s">
        <v>96</v>
      </c>
      <c r="H103" s="1"/>
      <c r="I103" s="1"/>
      <c r="J103" s="9">
        <f>ROUND(SUM(J97:J99)+J102,5)</f>
        <v>4290</v>
      </c>
      <c r="K103" s="5"/>
      <c r="L103" s="9">
        <f>ROUND(SUM(L97:L99)+L102,5)</f>
        <v>240</v>
      </c>
      <c r="M103" s="5"/>
      <c r="N103" s="9">
        <f>ROUND((J103-L103),5)</f>
        <v>4050</v>
      </c>
      <c r="O103" s="5"/>
      <c r="P103" s="10">
        <f>ROUND(IF(L103=0, IF(J103=0, 0, 1), J103/L103),5)</f>
        <v>17.875</v>
      </c>
      <c r="R103" s="25"/>
    </row>
    <row r="104" spans="1:19" x14ac:dyDescent="0.25">
      <c r="A104" s="1"/>
      <c r="B104" s="1"/>
      <c r="C104" s="1"/>
      <c r="D104" s="1"/>
      <c r="E104" s="1"/>
      <c r="F104" s="1" t="s">
        <v>97</v>
      </c>
      <c r="G104" s="1"/>
      <c r="H104" s="1"/>
      <c r="I104" s="1"/>
      <c r="J104" s="4">
        <f>ROUND(J78+J82+J85+J88+SUM(J91:J92)+SUM(J95:J96)+J103,5)</f>
        <v>5590.94</v>
      </c>
      <c r="K104" s="5"/>
      <c r="L104" s="4">
        <f>ROUND(L78+L82+L85+L88+SUM(L91:L92)+SUM(L95:L96)+L103,5)</f>
        <v>3040</v>
      </c>
      <c r="M104" s="5"/>
      <c r="N104" s="4">
        <f>ROUND((J104-L104),5)</f>
        <v>2550.94</v>
      </c>
      <c r="O104" s="5"/>
      <c r="P104" s="6">
        <f>ROUND(IF(L104=0, IF(J104=0, 0, 1), J104/L104),5)</f>
        <v>1.8391299999999999</v>
      </c>
      <c r="R104" s="25"/>
    </row>
    <row r="105" spans="1:19" x14ac:dyDescent="0.25">
      <c r="A105" s="1"/>
      <c r="B105" s="1"/>
      <c r="C105" s="1"/>
      <c r="D105" s="1"/>
      <c r="E105" s="1"/>
      <c r="F105" s="1" t="s">
        <v>98</v>
      </c>
      <c r="G105" s="1"/>
      <c r="H105" s="1"/>
      <c r="I105" s="1"/>
      <c r="J105" s="4"/>
      <c r="K105" s="5"/>
      <c r="L105" s="4"/>
      <c r="M105" s="5"/>
      <c r="N105" s="4"/>
      <c r="O105" s="5"/>
      <c r="P105" s="6"/>
      <c r="R105" s="25"/>
    </row>
    <row r="106" spans="1:19" x14ac:dyDescent="0.25">
      <c r="A106" s="1"/>
      <c r="B106" s="1"/>
      <c r="C106" s="1"/>
      <c r="D106" s="1"/>
      <c r="E106" s="1"/>
      <c r="F106" s="1"/>
      <c r="H106" s="33" t="s">
        <v>183</v>
      </c>
      <c r="I106" s="32"/>
      <c r="J106" s="4"/>
      <c r="K106" s="5"/>
      <c r="L106" s="4"/>
      <c r="M106" s="5"/>
      <c r="N106" s="4"/>
      <c r="O106" s="5"/>
      <c r="P106" s="6"/>
      <c r="R106" s="25">
        <v>1000</v>
      </c>
    </row>
    <row r="107" spans="1:19" x14ac:dyDescent="0.25">
      <c r="A107" s="1"/>
      <c r="B107" s="1"/>
      <c r="C107" s="1"/>
      <c r="D107" s="1"/>
      <c r="E107" s="1"/>
      <c r="F107" s="1"/>
      <c r="G107" s="1" t="s">
        <v>184</v>
      </c>
      <c r="H107" s="1"/>
      <c r="J107" s="4">
        <v>178.07</v>
      </c>
      <c r="K107" s="5"/>
      <c r="L107" s="4">
        <v>0</v>
      </c>
      <c r="M107" s="5"/>
      <c r="N107" s="4">
        <f>ROUND((J107-L107),5)</f>
        <v>178.07</v>
      </c>
      <c r="O107" s="5"/>
      <c r="P107" s="6">
        <f>ROUND(IF(L107=0, IF(J107=0, 0, 1), J107/L107),5)</f>
        <v>1</v>
      </c>
      <c r="R107" s="25">
        <v>500</v>
      </c>
    </row>
    <row r="108" spans="1:19" x14ac:dyDescent="0.25">
      <c r="A108" s="1"/>
      <c r="B108" s="1"/>
      <c r="C108" s="1"/>
      <c r="D108" s="1"/>
      <c r="E108" s="1"/>
      <c r="F108" s="1"/>
      <c r="G108" s="1" t="s">
        <v>99</v>
      </c>
      <c r="H108" s="1"/>
      <c r="I108" s="1"/>
      <c r="J108" s="4">
        <v>0</v>
      </c>
      <c r="K108" s="5"/>
      <c r="L108" s="4">
        <v>500</v>
      </c>
      <c r="M108" s="5"/>
      <c r="N108" s="4">
        <f>ROUND((J108-L108),5)</f>
        <v>-500</v>
      </c>
      <c r="O108" s="5"/>
      <c r="P108" s="6">
        <f>ROUND(IF(L108=0, IF(J108=0, 0, 1), J108/L108),5)</f>
        <v>0</v>
      </c>
      <c r="R108" s="25">
        <v>500</v>
      </c>
    </row>
    <row r="109" spans="1:19" x14ac:dyDescent="0.25">
      <c r="A109" s="1"/>
      <c r="B109" s="1"/>
      <c r="C109" s="1"/>
      <c r="D109" s="1"/>
      <c r="E109" s="1"/>
      <c r="F109" s="1"/>
      <c r="G109" s="1" t="s">
        <v>100</v>
      </c>
      <c r="H109" s="1"/>
      <c r="I109" s="1"/>
      <c r="J109" s="4"/>
      <c r="K109" s="5"/>
      <c r="L109" s="4"/>
      <c r="M109" s="5"/>
      <c r="N109" s="4"/>
      <c r="O109" s="5"/>
      <c r="P109" s="6"/>
      <c r="R109" s="25"/>
    </row>
    <row r="110" spans="1:19" x14ac:dyDescent="0.25">
      <c r="A110" s="1"/>
      <c r="B110" s="1"/>
      <c r="C110" s="1"/>
      <c r="D110" s="1"/>
      <c r="E110" s="1"/>
      <c r="F110" s="1"/>
      <c r="G110" s="1"/>
      <c r="H110" s="1" t="s">
        <v>101</v>
      </c>
      <c r="I110" s="1"/>
      <c r="J110" s="4"/>
      <c r="K110" s="5"/>
      <c r="L110" s="4"/>
      <c r="M110" s="5"/>
      <c r="N110" s="4"/>
      <c r="O110" s="5"/>
      <c r="P110" s="6"/>
      <c r="R110" s="25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 t="s">
        <v>102</v>
      </c>
      <c r="J111" s="4">
        <v>50</v>
      </c>
      <c r="K111" s="5"/>
      <c r="L111" s="4">
        <v>1000</v>
      </c>
      <c r="M111" s="5"/>
      <c r="N111" s="4">
        <f>ROUND((J111-L111),5)</f>
        <v>-950</v>
      </c>
      <c r="O111" s="5"/>
      <c r="P111" s="6">
        <f>ROUND(IF(L111=0, IF(J111=0, 0, 1), J111/L111),5)</f>
        <v>0.05</v>
      </c>
      <c r="R111" s="25">
        <v>1000</v>
      </c>
      <c r="S111" t="s">
        <v>189</v>
      </c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 t="s">
        <v>103</v>
      </c>
      <c r="J112" s="4">
        <v>0</v>
      </c>
      <c r="K112" s="5"/>
      <c r="L112" s="4">
        <v>250</v>
      </c>
      <c r="M112" s="5"/>
      <c r="N112" s="4">
        <f>ROUND((J112-L112),5)</f>
        <v>-250</v>
      </c>
      <c r="O112" s="5"/>
      <c r="P112" s="6">
        <f>ROUND(IF(L112=0, IF(J112=0, 0, 1), J112/L112),5)</f>
        <v>0</v>
      </c>
      <c r="R112" s="25">
        <v>250</v>
      </c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 t="s">
        <v>104</v>
      </c>
      <c r="J113" s="4">
        <v>50</v>
      </c>
      <c r="K113" s="5"/>
      <c r="L113" s="4">
        <v>250</v>
      </c>
      <c r="M113" s="5"/>
      <c r="N113" s="4">
        <f>ROUND((J113-L113),5)</f>
        <v>-200</v>
      </c>
      <c r="O113" s="5"/>
      <c r="P113" s="6">
        <f>ROUND(IF(L113=0, IF(J113=0, 0, 1), J113/L113),5)</f>
        <v>0.2</v>
      </c>
      <c r="R113" s="25">
        <v>250</v>
      </c>
    </row>
    <row r="114" spans="1:19" ht="15.75" thickBot="1" x14ac:dyDescent="0.3">
      <c r="A114" s="1"/>
      <c r="B114" s="1"/>
      <c r="C114" s="1"/>
      <c r="D114" s="1"/>
      <c r="E114" s="1"/>
      <c r="F114" s="1"/>
      <c r="G114" s="1"/>
      <c r="H114" s="1"/>
      <c r="I114" s="32" t="s">
        <v>185</v>
      </c>
      <c r="J114" s="4"/>
      <c r="K114" s="5"/>
      <c r="L114" s="4"/>
      <c r="M114" s="5"/>
      <c r="N114" s="4"/>
      <c r="O114" s="5"/>
      <c r="P114" s="6"/>
      <c r="R114" s="25">
        <v>250</v>
      </c>
    </row>
    <row r="115" spans="1:19" ht="15.75" thickBot="1" x14ac:dyDescent="0.3">
      <c r="A115" s="1"/>
      <c r="B115" s="1"/>
      <c r="C115" s="1"/>
      <c r="D115" s="1"/>
      <c r="E115" s="1"/>
      <c r="F115" s="1"/>
      <c r="G115" s="1"/>
      <c r="H115" s="1" t="s">
        <v>105</v>
      </c>
      <c r="I115" s="1"/>
      <c r="J115" s="9">
        <f>ROUND(SUM(J110:J113),5)</f>
        <v>100</v>
      </c>
      <c r="K115" s="5"/>
      <c r="L115" s="9">
        <f>ROUND(SUM(L110:L113),5)</f>
        <v>1500</v>
      </c>
      <c r="M115" s="5"/>
      <c r="N115" s="9">
        <f>ROUND((J115-L115),5)</f>
        <v>-1400</v>
      </c>
      <c r="O115" s="5"/>
      <c r="P115" s="10">
        <f>ROUND(IF(L115=0, IF(J115=0, 0, 1), J115/L115),5)</f>
        <v>6.6669999999999993E-2</v>
      </c>
      <c r="R115" s="25"/>
    </row>
    <row r="116" spans="1:19" x14ac:dyDescent="0.25">
      <c r="A116" s="1"/>
      <c r="B116" s="1"/>
      <c r="C116" s="1"/>
      <c r="D116" s="1"/>
      <c r="E116" s="1"/>
      <c r="F116" s="1"/>
      <c r="G116" s="1" t="s">
        <v>106</v>
      </c>
      <c r="H116" s="1"/>
      <c r="I116" s="1"/>
      <c r="J116" s="4">
        <f>ROUND(J109+J115,5)</f>
        <v>100</v>
      </c>
      <c r="K116" s="5"/>
      <c r="L116" s="4">
        <f>ROUND(L109+L115,5)</f>
        <v>1500</v>
      </c>
      <c r="M116" s="5"/>
      <c r="N116" s="4">
        <f>ROUND((J116-L116),5)</f>
        <v>-1400</v>
      </c>
      <c r="O116" s="5"/>
      <c r="P116" s="6">
        <f>ROUND(IF(L116=0, IF(J116=0, 0, 1), J116/L116),5)</f>
        <v>6.6669999999999993E-2</v>
      </c>
      <c r="R116" s="25">
        <v>100</v>
      </c>
    </row>
    <row r="117" spans="1:19" x14ac:dyDescent="0.25">
      <c r="A117" s="1"/>
      <c r="B117" s="1"/>
      <c r="C117" s="1"/>
      <c r="D117" s="1"/>
      <c r="E117" s="1"/>
      <c r="F117" s="1"/>
      <c r="G117" s="1" t="s">
        <v>107</v>
      </c>
      <c r="H117" s="1"/>
      <c r="I117" s="1"/>
      <c r="J117" s="4"/>
      <c r="K117" s="5"/>
      <c r="L117" s="4"/>
      <c r="M117" s="5"/>
      <c r="N117" s="4"/>
      <c r="O117" s="5"/>
      <c r="P117" s="6"/>
      <c r="R117" s="25"/>
    </row>
    <row r="118" spans="1:19" ht="15.75" thickBot="1" x14ac:dyDescent="0.3">
      <c r="A118" s="1"/>
      <c r="B118" s="1"/>
      <c r="C118" s="1"/>
      <c r="D118" s="1"/>
      <c r="E118" s="1"/>
      <c r="F118" s="1"/>
      <c r="G118" s="1"/>
      <c r="H118" s="1" t="s">
        <v>108</v>
      </c>
      <c r="I118" s="1"/>
      <c r="J118" s="7">
        <v>0</v>
      </c>
      <c r="K118" s="5"/>
      <c r="L118" s="7">
        <v>200</v>
      </c>
      <c r="M118" s="5"/>
      <c r="N118" s="7">
        <f>ROUND((J118-L118),5)</f>
        <v>-200</v>
      </c>
      <c r="O118" s="5"/>
      <c r="P118" s="8">
        <f>ROUND(IF(L118=0, IF(J118=0, 0, 1), J118/L118),5)</f>
        <v>0</v>
      </c>
      <c r="R118" s="25">
        <v>200</v>
      </c>
    </row>
    <row r="119" spans="1:19" x14ac:dyDescent="0.25">
      <c r="A119" s="1"/>
      <c r="B119" s="1"/>
      <c r="C119" s="1"/>
      <c r="D119" s="1"/>
      <c r="E119" s="1"/>
      <c r="F119" s="1"/>
      <c r="G119" s="1" t="s">
        <v>109</v>
      </c>
      <c r="H119" s="1"/>
      <c r="I119" s="1"/>
      <c r="J119" s="4">
        <f>ROUND(SUM(J117:J118),5)</f>
        <v>0</v>
      </c>
      <c r="K119" s="5"/>
      <c r="L119" s="4">
        <f>ROUND(SUM(L117:L118),5)</f>
        <v>200</v>
      </c>
      <c r="M119" s="5"/>
      <c r="N119" s="4">
        <f>ROUND((J119-L119),5)</f>
        <v>-200</v>
      </c>
      <c r="O119" s="5"/>
      <c r="P119" s="6">
        <f>ROUND(IF(L119=0, IF(J119=0, 0, 1), J119/L119),5)</f>
        <v>0</v>
      </c>
      <c r="R119" s="25"/>
    </row>
    <row r="120" spans="1:19" x14ac:dyDescent="0.25">
      <c r="A120" s="1"/>
      <c r="B120" s="1"/>
      <c r="C120" s="1"/>
      <c r="D120" s="1"/>
      <c r="E120" s="1"/>
      <c r="F120" s="1"/>
      <c r="G120" s="1" t="s">
        <v>110</v>
      </c>
      <c r="H120" s="1"/>
      <c r="I120" s="1"/>
      <c r="J120" s="4"/>
      <c r="K120" s="5"/>
      <c r="L120" s="4"/>
      <c r="M120" s="5"/>
      <c r="N120" s="4"/>
      <c r="O120" s="5"/>
      <c r="P120" s="6"/>
      <c r="R120" s="25"/>
    </row>
    <row r="121" spans="1:19" ht="15.75" thickBot="1" x14ac:dyDescent="0.3">
      <c r="A121" s="1"/>
      <c r="B121" s="1"/>
      <c r="C121" s="1"/>
      <c r="D121" s="1"/>
      <c r="E121" s="1"/>
      <c r="F121" s="1"/>
      <c r="G121" s="1"/>
      <c r="H121" s="1" t="s">
        <v>111</v>
      </c>
      <c r="I121" s="1"/>
      <c r="J121" s="4">
        <v>0</v>
      </c>
      <c r="K121" s="5"/>
      <c r="L121" s="4">
        <v>300</v>
      </c>
      <c r="M121" s="5"/>
      <c r="N121" s="4">
        <f>ROUND((J121-L121),5)</f>
        <v>-300</v>
      </c>
      <c r="O121" s="5"/>
      <c r="P121" s="6">
        <f>ROUND(IF(L121=0, IF(J121=0, 0, 1), J121/L121),5)</f>
        <v>0</v>
      </c>
      <c r="R121" s="25">
        <v>300</v>
      </c>
    </row>
    <row r="122" spans="1:19" ht="15.75" thickBot="1" x14ac:dyDescent="0.3">
      <c r="A122" s="1"/>
      <c r="B122" s="1"/>
      <c r="C122" s="1"/>
      <c r="D122" s="1"/>
      <c r="E122" s="1"/>
      <c r="F122" s="1"/>
      <c r="G122" s="1" t="s">
        <v>112</v>
      </c>
      <c r="H122" s="1"/>
      <c r="I122" s="1"/>
      <c r="J122" s="9">
        <f>ROUND(SUM(J120:J121),5)</f>
        <v>0</v>
      </c>
      <c r="K122" s="5"/>
      <c r="L122" s="9">
        <f>ROUND(SUM(L120:L121),5)</f>
        <v>300</v>
      </c>
      <c r="M122" s="5"/>
      <c r="N122" s="9">
        <f>ROUND((J122-L122),5)</f>
        <v>-300</v>
      </c>
      <c r="O122" s="5"/>
      <c r="P122" s="10">
        <f>ROUND(IF(L122=0, IF(J122=0, 0, 1), J122/L122),5)</f>
        <v>0</v>
      </c>
      <c r="R122" s="25"/>
    </row>
    <row r="123" spans="1:19" x14ac:dyDescent="0.25">
      <c r="A123" s="1"/>
      <c r="B123" s="1"/>
      <c r="C123" s="1"/>
      <c r="D123" s="1"/>
      <c r="E123" s="1"/>
      <c r="F123" s="1" t="s">
        <v>113</v>
      </c>
      <c r="G123" s="1"/>
      <c r="H123" s="1"/>
      <c r="I123" s="1"/>
      <c r="J123" s="4">
        <f>ROUND(SUM(J105:J108)+J116+J119+J122,5)</f>
        <v>278.07</v>
      </c>
      <c r="K123" s="5"/>
      <c r="L123" s="4">
        <f>ROUND(SUM(L105:L108)+L116+L119+L122,5)</f>
        <v>2500</v>
      </c>
      <c r="M123" s="5"/>
      <c r="N123" s="4">
        <f>ROUND((J123-L123),5)</f>
        <v>-2221.9299999999998</v>
      </c>
      <c r="O123" s="5"/>
      <c r="P123" s="6">
        <f>ROUND(IF(L123=0, IF(J123=0, 0, 1), J123/L123),5)</f>
        <v>0.11123</v>
      </c>
      <c r="R123" s="25"/>
    </row>
    <row r="124" spans="1:19" x14ac:dyDescent="0.25">
      <c r="A124" s="1"/>
      <c r="B124" s="1"/>
      <c r="C124" s="1"/>
      <c r="D124" s="1"/>
      <c r="E124" s="1"/>
      <c r="F124" s="1" t="s">
        <v>114</v>
      </c>
      <c r="G124" s="1"/>
      <c r="H124" s="1"/>
      <c r="I124" s="1"/>
      <c r="J124" s="4"/>
      <c r="K124" s="5"/>
      <c r="L124" s="4"/>
      <c r="M124" s="5"/>
      <c r="N124" s="4"/>
      <c r="O124" s="5"/>
      <c r="P124" s="6"/>
      <c r="R124" s="25"/>
    </row>
    <row r="125" spans="1:19" x14ac:dyDescent="0.25">
      <c r="A125" s="1"/>
      <c r="B125" s="1"/>
      <c r="C125" s="1"/>
      <c r="D125" s="1"/>
      <c r="E125" s="1"/>
      <c r="F125" s="1"/>
      <c r="G125" s="1" t="s">
        <v>115</v>
      </c>
      <c r="H125" s="1"/>
      <c r="I125" s="1"/>
      <c r="J125" s="4"/>
      <c r="K125" s="5"/>
      <c r="L125" s="4"/>
      <c r="M125" s="5"/>
      <c r="N125" s="4"/>
      <c r="O125" s="5"/>
      <c r="P125" s="6"/>
      <c r="R125" s="25"/>
    </row>
    <row r="126" spans="1:19" x14ac:dyDescent="0.25">
      <c r="A126" s="1"/>
      <c r="B126" s="1"/>
      <c r="C126" s="1"/>
      <c r="D126" s="1"/>
      <c r="E126" s="1"/>
      <c r="F126" s="1"/>
      <c r="G126" s="1"/>
      <c r="H126" s="1" t="s">
        <v>116</v>
      </c>
      <c r="I126" s="1"/>
      <c r="J126" s="4">
        <v>350</v>
      </c>
      <c r="K126" s="5"/>
      <c r="L126" s="4">
        <v>350</v>
      </c>
      <c r="M126" s="5"/>
      <c r="N126" s="4">
        <f>ROUND((J126-L126),5)</f>
        <v>0</v>
      </c>
      <c r="O126" s="5"/>
      <c r="P126" s="6">
        <f>ROUND(IF(L126=0, IF(J126=0, 0, 1), J126/L126),5)</f>
        <v>1</v>
      </c>
      <c r="R126" s="25">
        <v>1000</v>
      </c>
      <c r="S126" t="s">
        <v>181</v>
      </c>
    </row>
    <row r="127" spans="1:19" ht="15.75" thickBot="1" x14ac:dyDescent="0.3">
      <c r="A127" s="1"/>
      <c r="B127" s="1"/>
      <c r="C127" s="1"/>
      <c r="D127" s="1"/>
      <c r="E127" s="1"/>
      <c r="F127" s="1"/>
      <c r="G127" s="1"/>
      <c r="H127" s="1" t="s">
        <v>117</v>
      </c>
      <c r="I127" s="1"/>
      <c r="J127" s="7">
        <v>700</v>
      </c>
      <c r="K127" s="5"/>
      <c r="L127" s="7">
        <v>350</v>
      </c>
      <c r="M127" s="5"/>
      <c r="N127" s="7">
        <f>ROUND((J127-L127),5)</f>
        <v>350</v>
      </c>
      <c r="O127" s="5"/>
      <c r="P127" s="8">
        <f>ROUND(IF(L127=0, IF(J127=0, 0, 1), J127/L127),5)</f>
        <v>2</v>
      </c>
      <c r="R127" s="25">
        <v>500</v>
      </c>
    </row>
    <row r="128" spans="1:19" x14ac:dyDescent="0.25">
      <c r="A128" s="1"/>
      <c r="B128" s="1"/>
      <c r="C128" s="1"/>
      <c r="D128" s="1"/>
      <c r="E128" s="1"/>
      <c r="F128" s="1"/>
      <c r="G128" s="1" t="s">
        <v>118</v>
      </c>
      <c r="H128" s="1"/>
      <c r="I128" s="1"/>
      <c r="J128" s="4">
        <f>ROUND(SUM(J125:J127),5)</f>
        <v>1050</v>
      </c>
      <c r="K128" s="5"/>
      <c r="L128" s="4">
        <f>ROUND(SUM(L125:L127),5)</f>
        <v>700</v>
      </c>
      <c r="M128" s="5"/>
      <c r="N128" s="4">
        <f>ROUND((J128-L128),5)</f>
        <v>350</v>
      </c>
      <c r="O128" s="5"/>
      <c r="P128" s="6">
        <f>ROUND(IF(L128=0, IF(J128=0, 0, 1), J128/L128),5)</f>
        <v>1.5</v>
      </c>
      <c r="R128" s="25"/>
      <c r="S128" t="s">
        <v>182</v>
      </c>
    </row>
    <row r="129" spans="1:19" x14ac:dyDescent="0.25">
      <c r="A129" s="1"/>
      <c r="B129" s="1"/>
      <c r="C129" s="1"/>
      <c r="D129" s="1"/>
      <c r="E129" s="1"/>
      <c r="F129" s="1"/>
      <c r="G129" s="1" t="s">
        <v>119</v>
      </c>
      <c r="H129" s="1"/>
      <c r="I129" s="1"/>
      <c r="J129" s="4"/>
      <c r="K129" s="5"/>
      <c r="L129" s="4"/>
      <c r="M129" s="5"/>
      <c r="N129" s="4"/>
      <c r="O129" s="5"/>
      <c r="P129" s="6"/>
      <c r="R129" s="25"/>
    </row>
    <row r="130" spans="1:19" ht="15.75" thickBot="1" x14ac:dyDescent="0.3">
      <c r="A130" s="1"/>
      <c r="B130" s="1"/>
      <c r="C130" s="1"/>
      <c r="D130" s="1"/>
      <c r="E130" s="1"/>
      <c r="F130" s="1"/>
      <c r="G130" s="1"/>
      <c r="H130" s="1" t="s">
        <v>120</v>
      </c>
      <c r="I130" s="1"/>
      <c r="J130" s="4">
        <v>250</v>
      </c>
      <c r="K130" s="5"/>
      <c r="L130" s="4">
        <v>250</v>
      </c>
      <c r="M130" s="5"/>
      <c r="N130" s="4">
        <f>ROUND((J130-L130),5)</f>
        <v>0</v>
      </c>
      <c r="O130" s="5"/>
      <c r="P130" s="6">
        <f>ROUND(IF(L130=0, IF(J130=0, 0, 1), J130/L130),5)</f>
        <v>1</v>
      </c>
      <c r="R130" s="25">
        <v>0</v>
      </c>
    </row>
    <row r="131" spans="1:19" ht="15.75" thickBot="1" x14ac:dyDescent="0.3">
      <c r="A131" s="1"/>
      <c r="B131" s="1"/>
      <c r="C131" s="1"/>
      <c r="D131" s="1"/>
      <c r="E131" s="1"/>
      <c r="F131" s="1"/>
      <c r="G131" s="1" t="s">
        <v>121</v>
      </c>
      <c r="H131" s="1"/>
      <c r="I131" s="1"/>
      <c r="J131" s="11">
        <f>ROUND(SUM(J129:J130),5)</f>
        <v>250</v>
      </c>
      <c r="K131" s="5"/>
      <c r="L131" s="11">
        <f>ROUND(SUM(L129:L130),5)</f>
        <v>250</v>
      </c>
      <c r="M131" s="5"/>
      <c r="N131" s="11">
        <f>ROUND((J131-L131),5)</f>
        <v>0</v>
      </c>
      <c r="O131" s="5"/>
      <c r="P131" s="12">
        <f>ROUND(IF(L131=0, IF(J131=0, 0, 1), J131/L131),5)</f>
        <v>1</v>
      </c>
      <c r="R131" s="25">
        <v>250</v>
      </c>
    </row>
    <row r="132" spans="1:19" ht="15.75" thickBot="1" x14ac:dyDescent="0.3">
      <c r="A132" s="1"/>
      <c r="B132" s="1"/>
      <c r="C132" s="1"/>
      <c r="D132" s="1"/>
      <c r="E132" s="1"/>
      <c r="F132" s="1" t="s">
        <v>122</v>
      </c>
      <c r="G132" s="1"/>
      <c r="H132" s="1"/>
      <c r="I132" s="1"/>
      <c r="J132" s="9">
        <f>ROUND(J124+J128+J131,5)</f>
        <v>1300</v>
      </c>
      <c r="K132" s="5"/>
      <c r="L132" s="9">
        <f>ROUND(L124+L128+L131,5)</f>
        <v>950</v>
      </c>
      <c r="M132" s="5"/>
      <c r="N132" s="9">
        <f>ROUND((J132-L132),5)</f>
        <v>350</v>
      </c>
      <c r="O132" s="5"/>
      <c r="P132" s="10">
        <f>ROUND(IF(L132=0, IF(J132=0, 0, 1), J132/L132),5)</f>
        <v>1.36842</v>
      </c>
      <c r="R132" s="25"/>
    </row>
    <row r="133" spans="1:19" x14ac:dyDescent="0.25">
      <c r="A133" s="1"/>
      <c r="B133" s="1"/>
      <c r="C133" s="1"/>
      <c r="D133" s="1"/>
      <c r="E133" s="1" t="s">
        <v>123</v>
      </c>
      <c r="F133" s="1"/>
      <c r="G133" s="1"/>
      <c r="H133" s="1"/>
      <c r="I133" s="1"/>
      <c r="J133" s="4">
        <f>ROUND(J61+J64+J77+J104+J123+J132,5)</f>
        <v>7739.65</v>
      </c>
      <c r="K133" s="5"/>
      <c r="L133" s="4">
        <f>ROUND(L61+L64+L77+L104+L123+L132,5)</f>
        <v>7690</v>
      </c>
      <c r="M133" s="5"/>
      <c r="N133" s="4">
        <f>ROUND((J133-L133),5)</f>
        <v>49.65</v>
      </c>
      <c r="O133" s="5"/>
      <c r="P133" s="6">
        <f>ROUND(IF(L133=0, IF(J133=0, 0, 1), J133/L133),5)</f>
        <v>1.0064599999999999</v>
      </c>
      <c r="R133" s="25">
        <f>SUM(R51:R132)</f>
        <v>15000</v>
      </c>
      <c r="S133" s="26" t="s">
        <v>165</v>
      </c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4"/>
      <c r="K134" s="5"/>
      <c r="L134" s="4"/>
      <c r="M134" s="5"/>
      <c r="N134" s="4"/>
      <c r="O134" s="5"/>
      <c r="P134" s="6"/>
      <c r="R134" s="24"/>
    </row>
    <row r="135" spans="1:19" x14ac:dyDescent="0.25">
      <c r="A135" s="1"/>
      <c r="B135" s="1"/>
      <c r="C135" s="1"/>
      <c r="D135" s="1"/>
      <c r="E135" s="1" t="s">
        <v>124</v>
      </c>
      <c r="F135" s="1"/>
      <c r="G135" s="1"/>
      <c r="H135" s="1"/>
      <c r="I135" s="1"/>
      <c r="J135" s="4"/>
      <c r="K135" s="5"/>
      <c r="L135" s="4"/>
      <c r="M135" s="5"/>
      <c r="N135" s="4"/>
      <c r="O135" s="5"/>
      <c r="P135" s="6"/>
      <c r="R135" s="23"/>
      <c r="S135" s="27" t="s">
        <v>159</v>
      </c>
    </row>
    <row r="136" spans="1:19" ht="15.75" thickBot="1" x14ac:dyDescent="0.3">
      <c r="A136" s="1"/>
      <c r="B136" s="1"/>
      <c r="C136" s="1"/>
      <c r="D136" s="1"/>
      <c r="E136" s="1"/>
      <c r="F136" s="1" t="s">
        <v>125</v>
      </c>
      <c r="G136" s="1"/>
      <c r="H136" s="1"/>
      <c r="I136" s="1"/>
      <c r="J136" s="7">
        <v>393</v>
      </c>
      <c r="K136" s="5"/>
      <c r="L136" s="7">
        <v>250</v>
      </c>
      <c r="M136" s="5"/>
      <c r="N136" s="7">
        <f>ROUND((J136-L136),5)</f>
        <v>143</v>
      </c>
      <c r="O136" s="5"/>
      <c r="P136" s="8">
        <f>ROUND(IF(L136=0, IF(J136=0, 0, 1), J136/L136),5)</f>
        <v>1.5720000000000001</v>
      </c>
      <c r="R136" s="23">
        <v>400</v>
      </c>
    </row>
    <row r="137" spans="1:19" x14ac:dyDescent="0.25">
      <c r="A137" s="1"/>
      <c r="B137" s="1"/>
      <c r="C137" s="1"/>
      <c r="D137" s="1"/>
      <c r="E137" s="1" t="s">
        <v>126</v>
      </c>
      <c r="F137" s="1"/>
      <c r="G137" s="1"/>
      <c r="H137" s="1"/>
      <c r="I137" s="1"/>
      <c r="J137" s="4">
        <f>ROUND(SUM(J135:J136),5)</f>
        <v>393</v>
      </c>
      <c r="K137" s="5"/>
      <c r="L137" s="4">
        <f>ROUND(SUM(L135:L136),5)</f>
        <v>250</v>
      </c>
      <c r="M137" s="5"/>
      <c r="N137" s="4">
        <f>ROUND((J137-L137),5)</f>
        <v>143</v>
      </c>
      <c r="O137" s="5"/>
      <c r="P137" s="6">
        <f>ROUND(IF(L137=0, IF(J137=0, 0, 1), J137/L137),5)</f>
        <v>1.5720000000000001</v>
      </c>
      <c r="R137" s="23"/>
    </row>
    <row r="138" spans="1:19" x14ac:dyDescent="0.25">
      <c r="A138" s="1"/>
      <c r="B138" s="1"/>
      <c r="C138" s="1"/>
      <c r="D138" s="1"/>
      <c r="E138" s="1" t="s">
        <v>127</v>
      </c>
      <c r="F138" s="1"/>
      <c r="G138" s="1"/>
      <c r="H138" s="1"/>
      <c r="I138" s="1"/>
      <c r="J138" s="4"/>
      <c r="K138" s="5"/>
      <c r="L138" s="4"/>
      <c r="M138" s="5"/>
      <c r="N138" s="4"/>
      <c r="O138" s="5"/>
      <c r="P138" s="6"/>
      <c r="R138" s="23"/>
    </row>
    <row r="139" spans="1:19" x14ac:dyDescent="0.25">
      <c r="A139" s="1"/>
      <c r="B139" s="1"/>
      <c r="C139" s="1"/>
      <c r="D139" s="1"/>
      <c r="E139" s="1"/>
      <c r="F139" s="1" t="s">
        <v>128</v>
      </c>
      <c r="G139" s="1"/>
      <c r="H139" s="1"/>
      <c r="I139" s="1"/>
      <c r="J139" s="4">
        <v>75</v>
      </c>
      <c r="K139" s="5"/>
      <c r="L139" s="4">
        <v>0</v>
      </c>
      <c r="M139" s="5"/>
      <c r="N139" s="4">
        <f>ROUND((J139-L139),5)</f>
        <v>75</v>
      </c>
      <c r="O139" s="5"/>
      <c r="P139" s="6">
        <f>ROUND(IF(L139=0, IF(J139=0, 0, 1), J139/L139),5)</f>
        <v>1</v>
      </c>
      <c r="R139" s="23">
        <v>200</v>
      </c>
      <c r="S139" t="s">
        <v>171</v>
      </c>
    </row>
    <row r="140" spans="1:19" x14ac:dyDescent="0.25">
      <c r="A140" s="1"/>
      <c r="B140" s="1"/>
      <c r="C140" s="1"/>
      <c r="D140" s="1"/>
      <c r="E140" s="1"/>
      <c r="F140" s="1" t="s">
        <v>129</v>
      </c>
      <c r="G140" s="1"/>
      <c r="H140" s="1"/>
      <c r="I140" s="1"/>
      <c r="J140" s="4">
        <v>0</v>
      </c>
      <c r="K140" s="5"/>
      <c r="L140" s="4">
        <v>249.76</v>
      </c>
      <c r="M140" s="5"/>
      <c r="N140" s="4">
        <f>ROUND((J140-L140),5)</f>
        <v>-249.76</v>
      </c>
      <c r="O140" s="5"/>
      <c r="P140" s="6">
        <f>ROUND(IF(L140=0, IF(J140=0, 0, 1), J140/L140),5)</f>
        <v>0</v>
      </c>
      <c r="R140" s="23"/>
    </row>
    <row r="141" spans="1:19" ht="15.75" thickBot="1" x14ac:dyDescent="0.3">
      <c r="A141" s="1"/>
      <c r="B141" s="1"/>
      <c r="C141" s="1"/>
      <c r="D141" s="1"/>
      <c r="E141" s="1"/>
      <c r="F141" s="1" t="s">
        <v>130</v>
      </c>
      <c r="G141" s="1"/>
      <c r="H141" s="1"/>
      <c r="I141" s="1"/>
      <c r="J141" s="7">
        <v>551</v>
      </c>
      <c r="K141" s="5"/>
      <c r="L141" s="7">
        <v>750</v>
      </c>
      <c r="M141" s="5"/>
      <c r="N141" s="7">
        <f>ROUND((J141-L141),5)</f>
        <v>-199</v>
      </c>
      <c r="O141" s="5"/>
      <c r="P141" s="8">
        <f>ROUND(IF(L141=0, IF(J141=0, 0, 1), J141/L141),5)</f>
        <v>0.73467000000000005</v>
      </c>
      <c r="R141" s="23">
        <v>1000</v>
      </c>
      <c r="S141" t="s">
        <v>172</v>
      </c>
    </row>
    <row r="142" spans="1:19" x14ac:dyDescent="0.25">
      <c r="A142" s="1"/>
      <c r="B142" s="1"/>
      <c r="C142" s="1"/>
      <c r="D142" s="1"/>
      <c r="E142" s="1" t="s">
        <v>131</v>
      </c>
      <c r="F142" s="1"/>
      <c r="G142" s="1"/>
      <c r="H142" s="1"/>
      <c r="I142" s="1"/>
      <c r="J142" s="4">
        <f>ROUND(SUM(J138:J141),5)</f>
        <v>626</v>
      </c>
      <c r="K142" s="5"/>
      <c r="L142" s="4">
        <f>ROUND(SUM(L138:L141),5)</f>
        <v>999.76</v>
      </c>
      <c r="M142" s="5"/>
      <c r="N142" s="4">
        <f>ROUND((J142-L142),5)</f>
        <v>-373.76</v>
      </c>
      <c r="O142" s="5"/>
      <c r="P142" s="6">
        <f>ROUND(IF(L142=0, IF(J142=0, 0, 1), J142/L142),5)</f>
        <v>0.62614999999999998</v>
      </c>
      <c r="R142" s="23"/>
    </row>
    <row r="143" spans="1:19" x14ac:dyDescent="0.25">
      <c r="A143" s="1"/>
      <c r="B143" s="1"/>
      <c r="C143" s="1"/>
      <c r="D143" s="1"/>
      <c r="E143" s="1" t="s">
        <v>132</v>
      </c>
      <c r="F143" s="1"/>
      <c r="G143" s="1"/>
      <c r="H143" s="1"/>
      <c r="I143" s="1"/>
      <c r="J143" s="4"/>
      <c r="K143" s="5"/>
      <c r="L143" s="4"/>
      <c r="M143" s="5"/>
      <c r="N143" s="4"/>
      <c r="O143" s="5"/>
      <c r="P143" s="6"/>
      <c r="R143" s="23"/>
    </row>
    <row r="144" spans="1:19" x14ac:dyDescent="0.25">
      <c r="A144" s="1"/>
      <c r="B144" s="1"/>
      <c r="C144" s="1"/>
      <c r="D144" s="1"/>
      <c r="E144" s="1"/>
      <c r="F144" s="1" t="s">
        <v>133</v>
      </c>
      <c r="G144" s="1"/>
      <c r="H144" s="1"/>
      <c r="I144" s="1"/>
      <c r="J144" s="4">
        <v>6.94</v>
      </c>
      <c r="K144" s="5"/>
      <c r="L144" s="4">
        <v>0</v>
      </c>
      <c r="M144" s="5"/>
      <c r="N144" s="4">
        <f>ROUND((J144-L144),5)</f>
        <v>6.94</v>
      </c>
      <c r="O144" s="5"/>
      <c r="P144" s="6">
        <f>ROUND(IF(L144=0, IF(J144=0, 0, 1), J144/L144),5)</f>
        <v>1</v>
      </c>
      <c r="R144" s="23">
        <v>50</v>
      </c>
    </row>
    <row r="145" spans="1:19" x14ac:dyDescent="0.25">
      <c r="A145" s="1"/>
      <c r="B145" s="1"/>
      <c r="C145" s="1"/>
      <c r="D145" s="1"/>
      <c r="E145" s="1"/>
      <c r="F145" s="1" t="s">
        <v>134</v>
      </c>
      <c r="G145" s="1"/>
      <c r="H145" s="1"/>
      <c r="I145" s="1"/>
      <c r="J145" s="4"/>
      <c r="K145" s="5"/>
      <c r="L145" s="4"/>
      <c r="M145" s="5"/>
      <c r="N145" s="4"/>
      <c r="O145" s="5"/>
      <c r="P145" s="6"/>
      <c r="R145" s="23"/>
    </row>
    <row r="146" spans="1:19" ht="15.75" thickBot="1" x14ac:dyDescent="0.3">
      <c r="A146" s="1"/>
      <c r="B146" s="1"/>
      <c r="C146" s="1"/>
      <c r="D146" s="1"/>
      <c r="E146" s="1"/>
      <c r="F146" s="1"/>
      <c r="G146" s="1" t="s">
        <v>135</v>
      </c>
      <c r="H146" s="1"/>
      <c r="I146" s="1"/>
      <c r="J146" s="7">
        <v>12</v>
      </c>
      <c r="K146" s="5"/>
      <c r="L146" s="7">
        <v>0</v>
      </c>
      <c r="M146" s="5"/>
      <c r="N146" s="7">
        <f>ROUND((J146-L146),5)</f>
        <v>12</v>
      </c>
      <c r="O146" s="5"/>
      <c r="P146" s="8">
        <f>ROUND(IF(L146=0, IF(J146=0, 0, 1), J146/L146),5)</f>
        <v>1</v>
      </c>
      <c r="R146" s="23">
        <v>25</v>
      </c>
    </row>
    <row r="147" spans="1:19" x14ac:dyDescent="0.25">
      <c r="A147" s="1"/>
      <c r="B147" s="1"/>
      <c r="C147" s="1"/>
      <c r="D147" s="1"/>
      <c r="E147" s="1"/>
      <c r="F147" s="1" t="s">
        <v>136</v>
      </c>
      <c r="G147" s="1"/>
      <c r="H147" s="1"/>
      <c r="I147" s="1"/>
      <c r="J147" s="4">
        <f>ROUND(SUM(J145:J146),5)</f>
        <v>12</v>
      </c>
      <c r="K147" s="5"/>
      <c r="L147" s="4">
        <f>ROUND(SUM(L145:L146),5)</f>
        <v>0</v>
      </c>
      <c r="M147" s="5"/>
      <c r="N147" s="4">
        <f>ROUND((J147-L147),5)</f>
        <v>12</v>
      </c>
      <c r="O147" s="5"/>
      <c r="P147" s="6">
        <f>ROUND(IF(L147=0, IF(J147=0, 0, 1), J147/L147),5)</f>
        <v>1</v>
      </c>
      <c r="R147" s="23"/>
    </row>
    <row r="148" spans="1:19" x14ac:dyDescent="0.25">
      <c r="A148" s="1"/>
      <c r="B148" s="1"/>
      <c r="C148" s="1"/>
      <c r="D148" s="1"/>
      <c r="E148" s="1"/>
      <c r="F148" s="1" t="s">
        <v>137</v>
      </c>
      <c r="G148" s="1"/>
      <c r="H148" s="1"/>
      <c r="I148" s="1"/>
      <c r="J148" s="4"/>
      <c r="K148" s="5"/>
      <c r="L148" s="4"/>
      <c r="M148" s="5"/>
      <c r="N148" s="4"/>
      <c r="O148" s="5"/>
      <c r="P148" s="6"/>
      <c r="R148" s="23"/>
    </row>
    <row r="149" spans="1:19" ht="15.75" thickBot="1" x14ac:dyDescent="0.3">
      <c r="A149" s="1"/>
      <c r="B149" s="1"/>
      <c r="C149" s="1"/>
      <c r="D149" s="1"/>
      <c r="E149" s="1"/>
      <c r="F149" s="1"/>
      <c r="G149" s="1" t="s">
        <v>138</v>
      </c>
      <c r="H149" s="1"/>
      <c r="I149" s="1"/>
      <c r="J149" s="7">
        <v>259.57</v>
      </c>
      <c r="K149" s="5"/>
      <c r="L149" s="7"/>
      <c r="M149" s="5"/>
      <c r="N149" s="7"/>
      <c r="O149" s="5"/>
      <c r="P149" s="8"/>
      <c r="R149" s="23">
        <v>250</v>
      </c>
    </row>
    <row r="150" spans="1:19" x14ac:dyDescent="0.25">
      <c r="A150" s="1"/>
      <c r="B150" s="1"/>
      <c r="C150" s="1"/>
      <c r="D150" s="1"/>
      <c r="E150" s="1"/>
      <c r="F150" s="1" t="s">
        <v>139</v>
      </c>
      <c r="G150" s="1"/>
      <c r="H150" s="1"/>
      <c r="I150" s="1"/>
      <c r="J150" s="4">
        <f>ROUND(SUM(J148:J149),5)</f>
        <v>259.57</v>
      </c>
      <c r="K150" s="5"/>
      <c r="L150" s="4">
        <f>ROUND(SUM(L148:L149),5)</f>
        <v>0</v>
      </c>
      <c r="M150" s="5"/>
      <c r="N150" s="4">
        <f>ROUND((J150-L150),5)</f>
        <v>259.57</v>
      </c>
      <c r="O150" s="5"/>
      <c r="P150" s="6">
        <f>ROUND(IF(L150=0, IF(J150=0, 0, 1), J150/L150),5)</f>
        <v>1</v>
      </c>
      <c r="R150" s="23"/>
    </row>
    <row r="151" spans="1:19" x14ac:dyDescent="0.25">
      <c r="A151" s="1"/>
      <c r="B151" s="1"/>
      <c r="C151" s="1"/>
      <c r="D151" s="1"/>
      <c r="E151" s="1"/>
      <c r="F151" s="1" t="s">
        <v>140</v>
      </c>
      <c r="G151" s="1"/>
      <c r="H151" s="1"/>
      <c r="I151" s="1"/>
      <c r="J151" s="4">
        <v>16.03</v>
      </c>
      <c r="K151" s="5"/>
      <c r="L151" s="4"/>
      <c r="M151" s="5"/>
      <c r="N151" s="4"/>
      <c r="O151" s="5"/>
      <c r="P151" s="6"/>
      <c r="R151" s="23">
        <v>20</v>
      </c>
    </row>
    <row r="152" spans="1:19" x14ac:dyDescent="0.25">
      <c r="A152" s="1"/>
      <c r="B152" s="1"/>
      <c r="C152" s="1"/>
      <c r="D152" s="1"/>
      <c r="E152" s="1"/>
      <c r="F152" s="1" t="s">
        <v>141</v>
      </c>
      <c r="G152" s="1"/>
      <c r="H152" s="1"/>
      <c r="I152" s="1"/>
      <c r="J152" s="4">
        <v>195.93</v>
      </c>
      <c r="K152" s="5"/>
      <c r="L152" s="4">
        <v>170</v>
      </c>
      <c r="M152" s="5"/>
      <c r="N152" s="4">
        <f>ROUND((J152-L152),5)</f>
        <v>25.93</v>
      </c>
      <c r="O152" s="5"/>
      <c r="P152" s="6">
        <f>ROUND(IF(L152=0, IF(J152=0, 0, 1), J152/L152),5)</f>
        <v>1.1525300000000001</v>
      </c>
      <c r="R152" s="23">
        <v>600</v>
      </c>
    </row>
    <row r="153" spans="1:19" x14ac:dyDescent="0.25">
      <c r="A153" s="1"/>
      <c r="B153" s="1"/>
      <c r="C153" s="1"/>
      <c r="D153" s="1"/>
      <c r="E153" s="1"/>
      <c r="F153" s="1" t="s">
        <v>142</v>
      </c>
      <c r="G153" s="1"/>
      <c r="H153" s="1"/>
      <c r="I153" s="1"/>
      <c r="J153" s="4">
        <v>14.65</v>
      </c>
      <c r="K153" s="5"/>
      <c r="L153" s="4">
        <v>0</v>
      </c>
      <c r="M153" s="5"/>
      <c r="N153" s="4">
        <f>ROUND((J153-L153),5)</f>
        <v>14.65</v>
      </c>
      <c r="O153" s="5"/>
      <c r="P153" s="6">
        <f>ROUND(IF(L153=0, IF(J153=0, 0, 1), J153/L153),5)</f>
        <v>1</v>
      </c>
      <c r="R153" s="23">
        <v>20</v>
      </c>
    </row>
    <row r="154" spans="1:19" ht="15.75" thickBot="1" x14ac:dyDescent="0.3">
      <c r="A154" s="1"/>
      <c r="B154" s="1"/>
      <c r="C154" s="1"/>
      <c r="D154" s="1"/>
      <c r="E154" s="1"/>
      <c r="F154" s="1" t="s">
        <v>143</v>
      </c>
      <c r="G154" s="1"/>
      <c r="H154" s="1"/>
      <c r="I154" s="1"/>
      <c r="J154" s="7">
        <v>0</v>
      </c>
      <c r="K154" s="5"/>
      <c r="L154" s="7">
        <v>1440</v>
      </c>
      <c r="M154" s="5"/>
      <c r="N154" s="7">
        <f>ROUND((J154-L154),5)</f>
        <v>-1440</v>
      </c>
      <c r="O154" s="5"/>
      <c r="P154" s="8">
        <f>ROUND(IF(L154=0, IF(J154=0, 0, 1), J154/L154),5)</f>
        <v>0</v>
      </c>
      <c r="R154" s="23"/>
    </row>
    <row r="155" spans="1:19" x14ac:dyDescent="0.25">
      <c r="A155" s="1"/>
      <c r="B155" s="1"/>
      <c r="C155" s="1"/>
      <c r="D155" s="1"/>
      <c r="E155" s="1" t="s">
        <v>144</v>
      </c>
      <c r="F155" s="1"/>
      <c r="G155" s="1"/>
      <c r="H155" s="1"/>
      <c r="I155" s="1"/>
      <c r="J155" s="4">
        <f>ROUND(SUM(J143:J144)+J147+SUM(J150:J154),5)</f>
        <v>505.12</v>
      </c>
      <c r="K155" s="5"/>
      <c r="L155" s="4">
        <f>ROUND(SUM(L143:L144)+L147+SUM(L150:L154),5)</f>
        <v>1610</v>
      </c>
      <c r="M155" s="5"/>
      <c r="N155" s="4">
        <f>ROUND((J155-L155),5)</f>
        <v>-1104.8800000000001</v>
      </c>
      <c r="O155" s="5"/>
      <c r="P155" s="6">
        <f>ROUND(IF(L155=0, IF(J155=0, 0, 1), J155/L155),5)</f>
        <v>0.31374000000000002</v>
      </c>
      <c r="R155" s="23"/>
    </row>
    <row r="156" spans="1:19" x14ac:dyDescent="0.25">
      <c r="A156" s="1"/>
      <c r="B156" s="1"/>
      <c r="C156" s="1"/>
      <c r="D156" s="1"/>
      <c r="E156" s="1" t="s">
        <v>145</v>
      </c>
      <c r="F156" s="1"/>
      <c r="G156" s="1"/>
      <c r="H156" s="1"/>
      <c r="I156" s="1"/>
      <c r="J156" s="4">
        <v>36</v>
      </c>
      <c r="K156" s="5"/>
      <c r="L156" s="4"/>
      <c r="M156" s="5"/>
      <c r="N156" s="4"/>
      <c r="O156" s="5"/>
      <c r="P156" s="6"/>
      <c r="R156" s="23">
        <v>36</v>
      </c>
    </row>
    <row r="157" spans="1:19" x14ac:dyDescent="0.25">
      <c r="A157" s="1"/>
      <c r="B157" s="1"/>
      <c r="C157" s="1"/>
      <c r="D157" s="1"/>
      <c r="E157" s="1" t="s">
        <v>146</v>
      </c>
      <c r="F157" s="1"/>
      <c r="G157" s="1"/>
      <c r="H157" s="1"/>
      <c r="I157" s="1"/>
      <c r="J157" s="4"/>
      <c r="K157" s="5"/>
      <c r="L157" s="4"/>
      <c r="M157" s="5"/>
      <c r="N157" s="4"/>
      <c r="O157" s="5"/>
      <c r="P157" s="6"/>
      <c r="R157" s="23"/>
    </row>
    <row r="158" spans="1:19" x14ac:dyDescent="0.25">
      <c r="A158" s="1"/>
      <c r="B158" s="1"/>
      <c r="C158" s="1"/>
      <c r="D158" s="1"/>
      <c r="E158" s="1"/>
      <c r="F158" s="1" t="s">
        <v>147</v>
      </c>
      <c r="G158" s="1"/>
      <c r="H158" s="1"/>
      <c r="I158" s="1"/>
      <c r="J158" s="4">
        <v>0</v>
      </c>
      <c r="K158" s="5"/>
      <c r="L158" s="4">
        <v>270</v>
      </c>
      <c r="M158" s="5"/>
      <c r="N158" s="4">
        <f t="shared" ref="N158:N165" si="4">ROUND((J158-L158),5)</f>
        <v>-270</v>
      </c>
      <c r="O158" s="5"/>
      <c r="P158" s="6">
        <f t="shared" ref="P158:P165" si="5">ROUND(IF(L158=0, IF(J158=0, 0, 1), J158/L158),5)</f>
        <v>0</v>
      </c>
      <c r="R158" s="23"/>
    </row>
    <row r="159" spans="1:19" x14ac:dyDescent="0.25">
      <c r="A159" s="1"/>
      <c r="B159" s="1"/>
      <c r="C159" s="1"/>
      <c r="D159" s="1"/>
      <c r="E159" s="1"/>
      <c r="F159" s="1" t="s">
        <v>148</v>
      </c>
      <c r="G159" s="1"/>
      <c r="H159" s="1"/>
      <c r="I159" s="1"/>
      <c r="J159" s="4">
        <v>1627.25</v>
      </c>
      <c r="K159" s="5"/>
      <c r="L159" s="4">
        <v>1500</v>
      </c>
      <c r="M159" s="5"/>
      <c r="N159" s="4">
        <f t="shared" si="4"/>
        <v>127.25</v>
      </c>
      <c r="O159" s="5"/>
      <c r="P159" s="6">
        <f t="shared" si="5"/>
        <v>1.08483</v>
      </c>
      <c r="R159" s="23">
        <v>1800</v>
      </c>
    </row>
    <row r="160" spans="1:19" ht="15.75" thickBot="1" x14ac:dyDescent="0.3">
      <c r="A160" s="1"/>
      <c r="B160" s="1"/>
      <c r="C160" s="1"/>
      <c r="D160" s="1"/>
      <c r="E160" s="1"/>
      <c r="F160" s="1" t="s">
        <v>149</v>
      </c>
      <c r="G160" s="1"/>
      <c r="H160" s="1"/>
      <c r="I160" s="1"/>
      <c r="J160" s="7">
        <v>0</v>
      </c>
      <c r="K160" s="5"/>
      <c r="L160" s="7">
        <v>279</v>
      </c>
      <c r="M160" s="5"/>
      <c r="N160" s="7">
        <f t="shared" si="4"/>
        <v>-279</v>
      </c>
      <c r="O160" s="5"/>
      <c r="P160" s="8">
        <f t="shared" si="5"/>
        <v>0</v>
      </c>
      <c r="R160" s="23">
        <v>0</v>
      </c>
      <c r="S160" t="s">
        <v>180</v>
      </c>
    </row>
    <row r="161" spans="1:19" x14ac:dyDescent="0.25">
      <c r="A161" s="1"/>
      <c r="B161" s="1"/>
      <c r="C161" s="1"/>
      <c r="D161" s="1"/>
      <c r="E161" s="1" t="s">
        <v>150</v>
      </c>
      <c r="F161" s="1"/>
      <c r="G161" s="1"/>
      <c r="H161" s="1"/>
      <c r="I161" s="1"/>
      <c r="J161" s="4">
        <f>ROUND(SUM(J157:J160),5)</f>
        <v>1627.25</v>
      </c>
      <c r="K161" s="5"/>
      <c r="L161" s="4">
        <f>ROUND(SUM(L157:L160),5)</f>
        <v>2049</v>
      </c>
      <c r="M161" s="5"/>
      <c r="N161" s="4">
        <f t="shared" si="4"/>
        <v>-421.75</v>
      </c>
      <c r="O161" s="5"/>
      <c r="P161" s="6">
        <f t="shared" si="5"/>
        <v>0.79417000000000004</v>
      </c>
      <c r="R161" s="23">
        <f>SUM(R135:R160)</f>
        <v>4401</v>
      </c>
      <c r="S161" s="27" t="s">
        <v>160</v>
      </c>
    </row>
    <row r="162" spans="1:19" ht="15.75" thickBot="1" x14ac:dyDescent="0.3">
      <c r="A162" s="1"/>
      <c r="B162" s="1"/>
      <c r="C162" s="1"/>
      <c r="D162" s="1"/>
      <c r="E162" s="1" t="s">
        <v>151</v>
      </c>
      <c r="F162" s="1"/>
      <c r="G162" s="1"/>
      <c r="H162" s="1"/>
      <c r="I162" s="1"/>
      <c r="J162" s="4">
        <v>8</v>
      </c>
      <c r="K162" s="5"/>
      <c r="L162" s="4">
        <v>0</v>
      </c>
      <c r="M162" s="5"/>
      <c r="N162" s="4">
        <f t="shared" si="4"/>
        <v>8</v>
      </c>
      <c r="O162" s="5"/>
      <c r="P162" s="6">
        <f t="shared" si="5"/>
        <v>1</v>
      </c>
      <c r="R162" s="28"/>
    </row>
    <row r="163" spans="1:19" ht="15.75" thickBot="1" x14ac:dyDescent="0.3">
      <c r="A163" s="1"/>
      <c r="B163" s="1"/>
      <c r="C163" s="1"/>
      <c r="D163" s="1" t="s">
        <v>152</v>
      </c>
      <c r="E163" s="1"/>
      <c r="F163" s="1"/>
      <c r="G163" s="1"/>
      <c r="H163" s="1"/>
      <c r="I163" s="1"/>
      <c r="J163" s="11">
        <f>ROUND(J50+J60+J133+J137+J142+SUM(J155:J156)+SUM(J161:J162),5)</f>
        <v>29706.48</v>
      </c>
      <c r="K163" s="5"/>
      <c r="L163" s="11">
        <f>ROUND(L50+L60+L133+L137+L142+SUM(L155:L156)+SUM(L161:L162),5)</f>
        <v>14933.76</v>
      </c>
      <c r="M163" s="5"/>
      <c r="N163" s="11">
        <f t="shared" si="4"/>
        <v>14772.72</v>
      </c>
      <c r="O163" s="5"/>
      <c r="P163" s="12">
        <f t="shared" si="5"/>
        <v>1.98922</v>
      </c>
      <c r="R163" s="28"/>
    </row>
    <row r="164" spans="1:19" ht="15.75" thickBot="1" x14ac:dyDescent="0.3">
      <c r="A164" s="1"/>
      <c r="B164" s="1" t="s">
        <v>153</v>
      </c>
      <c r="C164" s="1"/>
      <c r="D164" s="1"/>
      <c r="E164" s="1"/>
      <c r="F164" s="1"/>
      <c r="G164" s="1"/>
      <c r="H164" s="1"/>
      <c r="I164" s="1"/>
      <c r="J164" s="11">
        <f>ROUND(J3+J48-J163,5)</f>
        <v>-17204.5</v>
      </c>
      <c r="K164" s="5"/>
      <c r="L164" s="11">
        <f>ROUND(L3+L48-L163,5)</f>
        <v>1130.24</v>
      </c>
      <c r="M164" s="5"/>
      <c r="N164" s="11">
        <f t="shared" si="4"/>
        <v>-18334.740000000002</v>
      </c>
      <c r="O164" s="5"/>
      <c r="P164" s="12">
        <f t="shared" si="5"/>
        <v>-15.22199</v>
      </c>
      <c r="R164" s="28"/>
    </row>
    <row r="165" spans="1:19" s="15" customFormat="1" ht="12" thickBot="1" x14ac:dyDescent="0.25">
      <c r="A165" s="1" t="s">
        <v>154</v>
      </c>
      <c r="B165" s="1"/>
      <c r="C165" s="1"/>
      <c r="D165" s="1"/>
      <c r="E165" s="1"/>
      <c r="F165" s="1"/>
      <c r="G165" s="1"/>
      <c r="H165" s="1"/>
      <c r="I165" s="1"/>
      <c r="J165" s="13">
        <f>J164</f>
        <v>-17204.5</v>
      </c>
      <c r="K165" s="1"/>
      <c r="L165" s="13">
        <f>L164</f>
        <v>1130.24</v>
      </c>
      <c r="M165" s="1"/>
      <c r="N165" s="13">
        <f t="shared" si="4"/>
        <v>-18334.740000000002</v>
      </c>
      <c r="O165" s="1"/>
      <c r="P165" s="14">
        <f t="shared" si="5"/>
        <v>-15.22199</v>
      </c>
      <c r="R165" s="29"/>
    </row>
    <row r="166" spans="1:19" ht="15.75" thickTop="1" x14ac:dyDescent="0.25">
      <c r="R166" s="28"/>
    </row>
    <row r="167" spans="1:19" x14ac:dyDescent="0.25">
      <c r="R167" s="21">
        <f>R47</f>
        <v>2875</v>
      </c>
      <c r="S167" s="20" t="s">
        <v>161</v>
      </c>
    </row>
    <row r="168" spans="1:19" x14ac:dyDescent="0.25">
      <c r="R168" s="25">
        <f>R133</f>
        <v>15000</v>
      </c>
      <c r="S168" s="26" t="s">
        <v>167</v>
      </c>
    </row>
    <row r="169" spans="1:19" x14ac:dyDescent="0.25">
      <c r="R169" s="23">
        <f>R161</f>
        <v>4401</v>
      </c>
      <c r="S169" s="27" t="s">
        <v>168</v>
      </c>
    </row>
    <row r="170" spans="1:19" x14ac:dyDescent="0.25">
      <c r="R170" s="28" t="s">
        <v>169</v>
      </c>
    </row>
    <row r="171" spans="1:19" ht="18.75" x14ac:dyDescent="0.3">
      <c r="R171" s="31">
        <f>R167-(R168+R169)</f>
        <v>-16526</v>
      </c>
      <c r="S171" s="30" t="s">
        <v>177</v>
      </c>
    </row>
    <row r="172" spans="1:19" x14ac:dyDescent="0.25">
      <c r="R172" s="28"/>
    </row>
    <row r="173" spans="1:19" x14ac:dyDescent="0.25">
      <c r="L173" t="s">
        <v>174</v>
      </c>
      <c r="R173" s="28"/>
    </row>
    <row r="174" spans="1:19" x14ac:dyDescent="0.25">
      <c r="L174" t="s">
        <v>173</v>
      </c>
      <c r="R174" s="28"/>
    </row>
    <row r="175" spans="1:19" x14ac:dyDescent="0.25">
      <c r="L175" t="s">
        <v>175</v>
      </c>
      <c r="R175" s="28"/>
    </row>
    <row r="176" spans="1:19" x14ac:dyDescent="0.25">
      <c r="L176" t="s">
        <v>176</v>
      </c>
      <c r="R176" s="28"/>
    </row>
    <row r="177" spans="18:18" x14ac:dyDescent="0.25">
      <c r="R177" s="28"/>
    </row>
    <row r="178" spans="18:18" x14ac:dyDescent="0.25">
      <c r="R178" s="28"/>
    </row>
    <row r="179" spans="18:18" x14ac:dyDescent="0.25">
      <c r="R179" s="28"/>
    </row>
    <row r="180" spans="18:18" x14ac:dyDescent="0.25">
      <c r="R180" s="28"/>
    </row>
    <row r="181" spans="18:18" x14ac:dyDescent="0.25">
      <c r="R181" s="28"/>
    </row>
    <row r="182" spans="18:18" x14ac:dyDescent="0.25">
      <c r="R182" s="28"/>
    </row>
    <row r="183" spans="18:18" x14ac:dyDescent="0.25">
      <c r="R183" s="28"/>
    </row>
    <row r="184" spans="18:18" x14ac:dyDescent="0.25">
      <c r="R184" s="28"/>
    </row>
    <row r="185" spans="18:18" x14ac:dyDescent="0.25">
      <c r="R185" s="28"/>
    </row>
    <row r="186" spans="18:18" x14ac:dyDescent="0.25">
      <c r="R186" s="28"/>
    </row>
    <row r="187" spans="18:18" x14ac:dyDescent="0.25">
      <c r="R187" s="28"/>
    </row>
    <row r="188" spans="18:18" x14ac:dyDescent="0.25">
      <c r="R188" s="28"/>
    </row>
    <row r="189" spans="18:18" x14ac:dyDescent="0.25">
      <c r="R189" s="28"/>
    </row>
    <row r="190" spans="18:18" x14ac:dyDescent="0.25">
      <c r="R190" s="28"/>
    </row>
    <row r="191" spans="18:18" x14ac:dyDescent="0.25">
      <c r="R191" s="28"/>
    </row>
    <row r="192" spans="18:18" x14ac:dyDescent="0.25">
      <c r="R192" s="28"/>
    </row>
    <row r="193" spans="18:18" x14ac:dyDescent="0.25">
      <c r="R193" s="28"/>
    </row>
    <row r="194" spans="18:18" x14ac:dyDescent="0.25">
      <c r="R194" s="28"/>
    </row>
    <row r="195" spans="18:18" x14ac:dyDescent="0.25">
      <c r="R195" s="28"/>
    </row>
    <row r="196" spans="18:18" x14ac:dyDescent="0.25">
      <c r="R196" s="28"/>
    </row>
    <row r="197" spans="18:18" x14ac:dyDescent="0.25">
      <c r="R197" s="28"/>
    </row>
    <row r="198" spans="18:18" x14ac:dyDescent="0.25">
      <c r="R198" s="28"/>
    </row>
    <row r="199" spans="18:18" x14ac:dyDescent="0.25">
      <c r="R199" s="28"/>
    </row>
    <row r="200" spans="18:18" x14ac:dyDescent="0.25">
      <c r="R200" s="28"/>
    </row>
    <row r="201" spans="18:18" x14ac:dyDescent="0.25">
      <c r="R201" s="28"/>
    </row>
    <row r="202" spans="18:18" x14ac:dyDescent="0.25">
      <c r="R202" s="28"/>
    </row>
    <row r="203" spans="18:18" x14ac:dyDescent="0.25">
      <c r="R203" s="28"/>
    </row>
    <row r="204" spans="18:18" x14ac:dyDescent="0.25">
      <c r="R204" s="28"/>
    </row>
    <row r="205" spans="18:18" x14ac:dyDescent="0.25">
      <c r="R205" s="28"/>
    </row>
    <row r="206" spans="18:18" x14ac:dyDescent="0.25">
      <c r="R206" s="28"/>
    </row>
    <row r="207" spans="18:18" x14ac:dyDescent="0.25">
      <c r="R207" s="28"/>
    </row>
    <row r="208" spans="18:18" x14ac:dyDescent="0.25">
      <c r="R208" s="28"/>
    </row>
    <row r="209" spans="18:18" x14ac:dyDescent="0.25">
      <c r="R209" s="28"/>
    </row>
    <row r="210" spans="18:18" x14ac:dyDescent="0.25">
      <c r="R210" s="28"/>
    </row>
    <row r="211" spans="18:18" x14ac:dyDescent="0.25">
      <c r="R211" s="28"/>
    </row>
    <row r="212" spans="18:18" x14ac:dyDescent="0.25">
      <c r="R212" s="28"/>
    </row>
    <row r="213" spans="18:18" x14ac:dyDescent="0.25">
      <c r="R213" s="28"/>
    </row>
    <row r="214" spans="18:18" x14ac:dyDescent="0.25">
      <c r="R214" s="28"/>
    </row>
    <row r="215" spans="18:18" x14ac:dyDescent="0.25">
      <c r="R215" s="28"/>
    </row>
    <row r="216" spans="18:18" x14ac:dyDescent="0.25">
      <c r="R216" s="28"/>
    </row>
    <row r="217" spans="18:18" x14ac:dyDescent="0.25">
      <c r="R217" s="28"/>
    </row>
    <row r="218" spans="18:18" x14ac:dyDescent="0.25">
      <c r="R218" s="28"/>
    </row>
    <row r="219" spans="18:18" x14ac:dyDescent="0.25">
      <c r="R219" s="28"/>
    </row>
    <row r="220" spans="18:18" x14ac:dyDescent="0.25">
      <c r="R220" s="28"/>
    </row>
    <row r="221" spans="18:18" x14ac:dyDescent="0.25">
      <c r="R221" s="28"/>
    </row>
    <row r="222" spans="18:18" x14ac:dyDescent="0.25">
      <c r="R222" s="28"/>
    </row>
    <row r="223" spans="18:18" x14ac:dyDescent="0.25">
      <c r="R223" s="28"/>
    </row>
    <row r="224" spans="18:18" x14ac:dyDescent="0.25">
      <c r="R224" s="28"/>
    </row>
    <row r="225" spans="18:18" x14ac:dyDescent="0.25">
      <c r="R225" s="28"/>
    </row>
    <row r="226" spans="18:18" x14ac:dyDescent="0.25">
      <c r="R226" s="28"/>
    </row>
    <row r="227" spans="18:18" x14ac:dyDescent="0.25">
      <c r="R227" s="28"/>
    </row>
    <row r="228" spans="18:18" x14ac:dyDescent="0.25">
      <c r="R228" s="28"/>
    </row>
    <row r="229" spans="18:18" x14ac:dyDescent="0.25">
      <c r="R229" s="28"/>
    </row>
    <row r="230" spans="18:18" x14ac:dyDescent="0.25">
      <c r="R230" s="28"/>
    </row>
    <row r="231" spans="18:18" x14ac:dyDescent="0.25">
      <c r="R231" s="28"/>
    </row>
    <row r="232" spans="18:18" x14ac:dyDescent="0.25">
      <c r="R232" s="28"/>
    </row>
    <row r="233" spans="18:18" x14ac:dyDescent="0.25">
      <c r="R233" s="28"/>
    </row>
    <row r="234" spans="18:18" x14ac:dyDescent="0.25">
      <c r="R234" s="28"/>
    </row>
    <row r="235" spans="18:18" x14ac:dyDescent="0.25">
      <c r="R235" s="28"/>
    </row>
    <row r="236" spans="18:18" x14ac:dyDescent="0.25">
      <c r="R236" s="28"/>
    </row>
    <row r="237" spans="18:18" x14ac:dyDescent="0.25">
      <c r="R237" s="28"/>
    </row>
    <row r="238" spans="18:18" x14ac:dyDescent="0.25">
      <c r="R238" s="28"/>
    </row>
    <row r="239" spans="18:18" x14ac:dyDescent="0.25">
      <c r="R239" s="28"/>
    </row>
    <row r="240" spans="18:18" x14ac:dyDescent="0.25">
      <c r="R240" s="28"/>
    </row>
    <row r="241" spans="18:18" x14ac:dyDescent="0.25">
      <c r="R241" s="28"/>
    </row>
    <row r="242" spans="18:18" x14ac:dyDescent="0.25">
      <c r="R242" s="28"/>
    </row>
    <row r="243" spans="18:18" x14ac:dyDescent="0.25">
      <c r="R243" s="28"/>
    </row>
    <row r="244" spans="18:18" x14ac:dyDescent="0.25">
      <c r="R244" s="28"/>
    </row>
    <row r="245" spans="18:18" x14ac:dyDescent="0.25">
      <c r="R245" s="28"/>
    </row>
    <row r="246" spans="18:18" x14ac:dyDescent="0.25">
      <c r="R246" s="28"/>
    </row>
    <row r="247" spans="18:18" x14ac:dyDescent="0.25">
      <c r="R247" s="28"/>
    </row>
    <row r="248" spans="18:18" x14ac:dyDescent="0.25">
      <c r="R248" s="28"/>
    </row>
    <row r="249" spans="18:18" x14ac:dyDescent="0.25">
      <c r="R249" s="28"/>
    </row>
    <row r="250" spans="18:18" x14ac:dyDescent="0.25">
      <c r="R250" s="28"/>
    </row>
    <row r="251" spans="18:18" x14ac:dyDescent="0.25">
      <c r="R251" s="28"/>
    </row>
    <row r="252" spans="18:18" x14ac:dyDescent="0.25">
      <c r="R252" s="28"/>
    </row>
    <row r="253" spans="18:18" x14ac:dyDescent="0.25">
      <c r="R253" s="28"/>
    </row>
    <row r="254" spans="18:18" x14ac:dyDescent="0.25">
      <c r="R254" s="28"/>
    </row>
    <row r="255" spans="18:18" x14ac:dyDescent="0.25">
      <c r="R255" s="28"/>
    </row>
    <row r="256" spans="18:18" x14ac:dyDescent="0.25">
      <c r="R256" s="28"/>
    </row>
    <row r="257" spans="18:18" x14ac:dyDescent="0.25">
      <c r="R257" s="28"/>
    </row>
    <row r="258" spans="18:18" x14ac:dyDescent="0.25">
      <c r="R258" s="28"/>
    </row>
    <row r="259" spans="18:18" x14ac:dyDescent="0.25">
      <c r="R259" s="28"/>
    </row>
    <row r="260" spans="18:18" x14ac:dyDescent="0.25">
      <c r="R260" s="28"/>
    </row>
    <row r="261" spans="18:18" x14ac:dyDescent="0.25">
      <c r="R261" s="28"/>
    </row>
    <row r="262" spans="18:18" x14ac:dyDescent="0.25">
      <c r="R262" s="28"/>
    </row>
    <row r="263" spans="18:18" x14ac:dyDescent="0.25">
      <c r="R263" s="28"/>
    </row>
    <row r="264" spans="18:18" x14ac:dyDescent="0.25">
      <c r="R264" s="28"/>
    </row>
    <row r="265" spans="18:18" x14ac:dyDescent="0.25">
      <c r="R265" s="28"/>
    </row>
    <row r="266" spans="18:18" x14ac:dyDescent="0.25">
      <c r="R266" s="28"/>
    </row>
    <row r="267" spans="18:18" x14ac:dyDescent="0.25">
      <c r="R267" s="28"/>
    </row>
    <row r="268" spans="18:18" x14ac:dyDescent="0.25">
      <c r="R268" s="28"/>
    </row>
    <row r="269" spans="18:18" x14ac:dyDescent="0.25">
      <c r="R269" s="28"/>
    </row>
    <row r="270" spans="18:18" x14ac:dyDescent="0.25">
      <c r="R270" s="28"/>
    </row>
    <row r="271" spans="18:18" x14ac:dyDescent="0.25">
      <c r="R271" s="28"/>
    </row>
    <row r="272" spans="18:18" x14ac:dyDescent="0.25">
      <c r="R272" s="28"/>
    </row>
    <row r="273" spans="18:18" x14ac:dyDescent="0.25">
      <c r="R273" s="24"/>
    </row>
    <row r="274" spans="18:18" x14ac:dyDescent="0.25">
      <c r="R274" s="24"/>
    </row>
    <row r="275" spans="18:18" x14ac:dyDescent="0.25">
      <c r="R275" s="24"/>
    </row>
    <row r="276" spans="18:18" x14ac:dyDescent="0.25">
      <c r="R276" s="24"/>
    </row>
    <row r="277" spans="18:18" x14ac:dyDescent="0.25">
      <c r="R277" s="24"/>
    </row>
    <row r="278" spans="18:18" x14ac:dyDescent="0.25">
      <c r="R278" s="24"/>
    </row>
    <row r="279" spans="18:18" x14ac:dyDescent="0.25">
      <c r="R279" s="24"/>
    </row>
    <row r="280" spans="18:18" x14ac:dyDescent="0.25">
      <c r="R280" s="24"/>
    </row>
    <row r="281" spans="18:18" x14ac:dyDescent="0.25">
      <c r="R281" s="24"/>
    </row>
    <row r="282" spans="18:18" x14ac:dyDescent="0.25">
      <c r="R282" s="24"/>
    </row>
    <row r="283" spans="18:18" x14ac:dyDescent="0.25">
      <c r="R283" s="24"/>
    </row>
    <row r="284" spans="18:18" x14ac:dyDescent="0.25">
      <c r="R284" s="24"/>
    </row>
    <row r="285" spans="18:18" x14ac:dyDescent="0.25">
      <c r="R285" s="24"/>
    </row>
    <row r="286" spans="18:18" x14ac:dyDescent="0.25">
      <c r="R286" s="24"/>
    </row>
    <row r="287" spans="18:18" x14ac:dyDescent="0.25">
      <c r="R287" s="24"/>
    </row>
    <row r="288" spans="18:18" x14ac:dyDescent="0.25">
      <c r="R288" s="24"/>
    </row>
    <row r="289" spans="18:18" x14ac:dyDescent="0.25">
      <c r="R289" s="24"/>
    </row>
    <row r="290" spans="18:18" x14ac:dyDescent="0.25">
      <c r="R290" s="24"/>
    </row>
    <row r="291" spans="18:18" x14ac:dyDescent="0.25">
      <c r="R291" s="24"/>
    </row>
    <row r="292" spans="18:18" x14ac:dyDescent="0.25">
      <c r="R292" s="24"/>
    </row>
    <row r="293" spans="18:18" x14ac:dyDescent="0.25">
      <c r="R293" s="24"/>
    </row>
    <row r="294" spans="18:18" x14ac:dyDescent="0.25">
      <c r="R294" s="24"/>
    </row>
    <row r="295" spans="18:18" x14ac:dyDescent="0.25">
      <c r="R295" s="24"/>
    </row>
    <row r="296" spans="18:18" x14ac:dyDescent="0.25">
      <c r="R296" s="24"/>
    </row>
    <row r="297" spans="18:18" x14ac:dyDescent="0.25">
      <c r="R297" s="24"/>
    </row>
    <row r="298" spans="18:18" x14ac:dyDescent="0.25">
      <c r="R298" s="24"/>
    </row>
    <row r="299" spans="18:18" x14ac:dyDescent="0.25">
      <c r="R299" s="24"/>
    </row>
    <row r="300" spans="18:18" x14ac:dyDescent="0.25">
      <c r="R300" s="24"/>
    </row>
    <row r="301" spans="18:18" x14ac:dyDescent="0.25">
      <c r="R301" s="24"/>
    </row>
    <row r="302" spans="18:18" x14ac:dyDescent="0.25">
      <c r="R302" s="24"/>
    </row>
    <row r="303" spans="18:18" x14ac:dyDescent="0.25">
      <c r="R303" s="24"/>
    </row>
    <row r="304" spans="18:18" x14ac:dyDescent="0.25">
      <c r="R304" s="24"/>
    </row>
    <row r="305" spans="18:18" x14ac:dyDescent="0.25">
      <c r="R305" s="24"/>
    </row>
    <row r="306" spans="18:18" x14ac:dyDescent="0.25">
      <c r="R306" s="24"/>
    </row>
    <row r="307" spans="18:18" x14ac:dyDescent="0.25">
      <c r="R307" s="24"/>
    </row>
    <row r="308" spans="18:18" x14ac:dyDescent="0.25">
      <c r="R308" s="24"/>
    </row>
    <row r="309" spans="18:18" x14ac:dyDescent="0.25">
      <c r="R309" s="24"/>
    </row>
    <row r="310" spans="18:18" x14ac:dyDescent="0.25">
      <c r="R310" s="24"/>
    </row>
    <row r="311" spans="18:18" x14ac:dyDescent="0.25">
      <c r="R311" s="24"/>
    </row>
    <row r="312" spans="18:18" x14ac:dyDescent="0.25">
      <c r="R312" s="24"/>
    </row>
    <row r="313" spans="18:18" x14ac:dyDescent="0.25">
      <c r="R313" s="24"/>
    </row>
    <row r="314" spans="18:18" x14ac:dyDescent="0.25">
      <c r="R314" s="24"/>
    </row>
    <row r="315" spans="18:18" x14ac:dyDescent="0.25">
      <c r="R315" s="24"/>
    </row>
    <row r="316" spans="18:18" x14ac:dyDescent="0.25">
      <c r="R316" s="24"/>
    </row>
    <row r="317" spans="18:18" x14ac:dyDescent="0.25">
      <c r="R317" s="24"/>
    </row>
    <row r="318" spans="18:18" x14ac:dyDescent="0.25">
      <c r="R318" s="24"/>
    </row>
    <row r="319" spans="18:18" x14ac:dyDescent="0.25">
      <c r="R319" s="24"/>
    </row>
    <row r="320" spans="18:18" x14ac:dyDescent="0.25">
      <c r="R320" s="24"/>
    </row>
    <row r="321" spans="18:18" x14ac:dyDescent="0.25">
      <c r="R321" s="24"/>
    </row>
    <row r="322" spans="18:18" x14ac:dyDescent="0.25">
      <c r="R322" s="24"/>
    </row>
    <row r="323" spans="18:18" x14ac:dyDescent="0.25">
      <c r="R323" s="24"/>
    </row>
    <row r="324" spans="18:18" x14ac:dyDescent="0.25">
      <c r="R324" s="24"/>
    </row>
    <row r="325" spans="18:18" x14ac:dyDescent="0.25">
      <c r="R325" s="24"/>
    </row>
    <row r="326" spans="18:18" x14ac:dyDescent="0.25">
      <c r="R326" s="24"/>
    </row>
    <row r="327" spans="18:18" x14ac:dyDescent="0.25">
      <c r="R327" s="24"/>
    </row>
    <row r="328" spans="18:18" x14ac:dyDescent="0.25">
      <c r="R328" s="24"/>
    </row>
    <row r="329" spans="18:18" x14ac:dyDescent="0.25">
      <c r="R329" s="24"/>
    </row>
    <row r="330" spans="18:18" x14ac:dyDescent="0.25">
      <c r="R330" s="24"/>
    </row>
    <row r="331" spans="18:18" x14ac:dyDescent="0.25">
      <c r="R331" s="24"/>
    </row>
    <row r="332" spans="18:18" x14ac:dyDescent="0.25">
      <c r="R332" s="24"/>
    </row>
    <row r="333" spans="18:18" x14ac:dyDescent="0.25">
      <c r="R333" s="24"/>
    </row>
    <row r="334" spans="18:18" x14ac:dyDescent="0.25">
      <c r="R334" s="24"/>
    </row>
    <row r="335" spans="18:18" x14ac:dyDescent="0.25">
      <c r="R335" s="24"/>
    </row>
    <row r="336" spans="18:18" x14ac:dyDescent="0.25">
      <c r="R336" s="24"/>
    </row>
    <row r="337" spans="18:18" x14ac:dyDescent="0.25">
      <c r="R337" s="24"/>
    </row>
    <row r="338" spans="18:18" x14ac:dyDescent="0.25">
      <c r="R338" s="24"/>
    </row>
    <row r="339" spans="18:18" x14ac:dyDescent="0.25">
      <c r="R339" s="24"/>
    </row>
    <row r="340" spans="18:18" x14ac:dyDescent="0.25">
      <c r="R340" s="24"/>
    </row>
    <row r="341" spans="18:18" x14ac:dyDescent="0.25">
      <c r="R341" s="24"/>
    </row>
    <row r="342" spans="18:18" x14ac:dyDescent="0.25">
      <c r="R342" s="24"/>
    </row>
    <row r="343" spans="18:18" x14ac:dyDescent="0.25">
      <c r="R343" s="24"/>
    </row>
    <row r="344" spans="18:18" x14ac:dyDescent="0.25">
      <c r="R344" s="24"/>
    </row>
    <row r="345" spans="18:18" x14ac:dyDescent="0.25">
      <c r="R345" s="24"/>
    </row>
    <row r="346" spans="18:18" x14ac:dyDescent="0.25">
      <c r="R346" s="24"/>
    </row>
    <row r="347" spans="18:18" x14ac:dyDescent="0.25">
      <c r="R347" s="24"/>
    </row>
    <row r="348" spans="18:18" x14ac:dyDescent="0.25">
      <c r="R348" s="24"/>
    </row>
    <row r="349" spans="18:18" x14ac:dyDescent="0.25">
      <c r="R349" s="24"/>
    </row>
    <row r="350" spans="18:18" x14ac:dyDescent="0.25">
      <c r="R350" s="24"/>
    </row>
    <row r="351" spans="18:18" x14ac:dyDescent="0.25">
      <c r="R351" s="24"/>
    </row>
    <row r="352" spans="18:18" x14ac:dyDescent="0.25">
      <c r="R352" s="24"/>
    </row>
    <row r="353" spans="18:18" x14ac:dyDescent="0.25">
      <c r="R353" s="24"/>
    </row>
    <row r="354" spans="18:18" x14ac:dyDescent="0.25">
      <c r="R354" s="24"/>
    </row>
    <row r="355" spans="18:18" x14ac:dyDescent="0.25">
      <c r="R355" s="24"/>
    </row>
    <row r="356" spans="18:18" x14ac:dyDescent="0.25">
      <c r="R356" s="24"/>
    </row>
    <row r="357" spans="18:18" x14ac:dyDescent="0.25">
      <c r="R357" s="24"/>
    </row>
    <row r="358" spans="18:18" x14ac:dyDescent="0.25">
      <c r="R358" s="24"/>
    </row>
    <row r="359" spans="18:18" x14ac:dyDescent="0.25">
      <c r="R359" s="24"/>
    </row>
    <row r="360" spans="18:18" x14ac:dyDescent="0.25">
      <c r="R360" s="24"/>
    </row>
    <row r="361" spans="18:18" x14ac:dyDescent="0.25">
      <c r="R361" s="24"/>
    </row>
    <row r="362" spans="18:18" x14ac:dyDescent="0.25">
      <c r="R362" s="24"/>
    </row>
    <row r="363" spans="18:18" x14ac:dyDescent="0.25">
      <c r="R363" s="24"/>
    </row>
    <row r="364" spans="18:18" x14ac:dyDescent="0.25">
      <c r="R364" s="24"/>
    </row>
    <row r="365" spans="18:18" x14ac:dyDescent="0.25">
      <c r="R365" s="24"/>
    </row>
    <row r="366" spans="18:18" x14ac:dyDescent="0.25">
      <c r="R366" s="24"/>
    </row>
    <row r="367" spans="18:18" x14ac:dyDescent="0.25">
      <c r="R367" s="24"/>
    </row>
    <row r="368" spans="18:18" x14ac:dyDescent="0.25">
      <c r="R368" s="24"/>
    </row>
    <row r="369" spans="18:18" x14ac:dyDescent="0.25">
      <c r="R369" s="24"/>
    </row>
    <row r="370" spans="18:18" x14ac:dyDescent="0.25">
      <c r="R370" s="24"/>
    </row>
    <row r="371" spans="18:18" x14ac:dyDescent="0.25">
      <c r="R371" s="24"/>
    </row>
    <row r="372" spans="18:18" x14ac:dyDescent="0.25">
      <c r="R372" s="24"/>
    </row>
    <row r="373" spans="18:18" x14ac:dyDescent="0.25">
      <c r="R373" s="24"/>
    </row>
    <row r="374" spans="18:18" x14ac:dyDescent="0.25">
      <c r="R374" s="24"/>
    </row>
    <row r="375" spans="18:18" x14ac:dyDescent="0.25">
      <c r="R375" s="24"/>
    </row>
    <row r="376" spans="18:18" x14ac:dyDescent="0.25">
      <c r="R376" s="24"/>
    </row>
    <row r="377" spans="18:18" x14ac:dyDescent="0.25">
      <c r="R377" s="24"/>
    </row>
    <row r="378" spans="18:18" x14ac:dyDescent="0.25">
      <c r="R378" s="24"/>
    </row>
    <row r="379" spans="18:18" x14ac:dyDescent="0.25">
      <c r="R379" s="24"/>
    </row>
    <row r="380" spans="18:18" x14ac:dyDescent="0.25">
      <c r="R380" s="24"/>
    </row>
    <row r="381" spans="18:18" x14ac:dyDescent="0.25">
      <c r="R381" s="24"/>
    </row>
  </sheetData>
  <pageMargins left="0.7" right="0.7" top="0.75" bottom="0.75" header="0.1" footer="0.3"/>
  <pageSetup orientation="portrait" r:id="rId1"/>
  <headerFooter>
    <oddHeader>&amp;L&amp;"Arial,Bold"&amp;8 11:51 AM
&amp;"Arial,Bold"&amp;8 05/03/23
&amp;"Arial,Bold"&amp;8 Cash Basis&amp;C&amp;"Arial,Bold"&amp;12 Knights of Columbus Council #7525
&amp;"Arial,Bold"&amp;14 Profit &amp;&amp; Loss Budget vs. Actual
&amp;"Arial,Bold"&amp;10 July 2022 through June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KOFC7525</dc:creator>
  <cp:lastModifiedBy>Michael Bullock</cp:lastModifiedBy>
  <dcterms:created xsi:type="dcterms:W3CDTF">2023-05-03T15:51:08Z</dcterms:created>
  <dcterms:modified xsi:type="dcterms:W3CDTF">2023-08-03T16:00:51Z</dcterms:modified>
</cp:coreProperties>
</file>